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jccar\Downloads\"/>
    </mc:Choice>
  </mc:AlternateContent>
  <xr:revisionPtr revIDLastSave="0" documentId="13_ncr:1_{055BCBC6-D613-47EC-8161-A5D608D4E6E1}" xr6:coauthVersionLast="47" xr6:coauthVersionMax="47" xr10:uidLastSave="{00000000-0000-0000-0000-000000000000}"/>
  <bookViews>
    <workbookView xWindow="-120" yWindow="-120" windowWidth="29040" windowHeight="15720" xr2:uid="{00000000-000D-0000-FFFF-FFFF00000000}"/>
  </bookViews>
  <sheets>
    <sheet name="Etude" sheetId="1" r:id="rId1"/>
    <sheet name="Type-Categ-Seuil-Coef" sheetId="2" r:id="rId2"/>
    <sheet name="Coefficients" sheetId="4" r:id="rId3"/>
  </sheets>
  <definedNames>
    <definedName name="categ">'Type-Categ-Seuil-Coef'!$D$1</definedName>
    <definedName name="coef1">'Type-Categ-Seuil-Coef'!$G$21</definedName>
    <definedName name="coef2">'Type-Categ-Seuil-Coef'!$H$21</definedName>
    <definedName name="coef3">'Type-Categ-Seuil-Coef'!$I$21</definedName>
    <definedName name="detcalsurfpond">'Type-Categ-Seuil-Coef'!$E$35</definedName>
    <definedName name="seuil1">'Type-Categ-Seuil-Coef'!$E$21</definedName>
    <definedName name="seuil2">'Type-Categ-Seuil-Coef'!$F$21</definedName>
    <definedName name="surfhab1">Etude!$E$30</definedName>
    <definedName name="surfhabpond">'Type-Categ-Seuil-Coef'!$D$35</definedName>
    <definedName name="typ">'Type-Categ-Seuil-Coef'!$C$1</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30" i="1" l="1"/>
  <c r="C1" i="2"/>
  <c r="B5" i="2" s="1"/>
  <c r="D1" i="2"/>
  <c r="B15" i="2"/>
  <c r="N15" i="2" s="1"/>
  <c r="E30" i="1"/>
  <c r="I33" i="1"/>
  <c r="I34" i="1"/>
  <c r="I35" i="1"/>
  <c r="I36" i="1"/>
  <c r="I37" i="1"/>
  <c r="I38" i="1"/>
  <c r="I39" i="1"/>
  <c r="I40" i="1"/>
  <c r="I41" i="1"/>
  <c r="I42" i="1"/>
  <c r="I43" i="1"/>
  <c r="I44" i="1"/>
  <c r="I45" i="1"/>
  <c r="I46" i="1"/>
  <c r="I47" i="1"/>
  <c r="S30" i="1"/>
  <c r="X5" i="1"/>
  <c r="X6" i="1"/>
  <c r="W7" i="1"/>
  <c r="X7" i="1" s="1"/>
  <c r="W8" i="1"/>
  <c r="X8" i="1" s="1"/>
  <c r="X9" i="1"/>
  <c r="X10" i="1"/>
  <c r="X11" i="1"/>
  <c r="X12" i="1"/>
  <c r="A2" i="4"/>
  <c r="G2" i="4" s="1"/>
  <c r="A3" i="4"/>
  <c r="F3" i="4" s="1"/>
  <c r="A4" i="4"/>
  <c r="F4" i="4" s="1"/>
  <c r="A5" i="4"/>
  <c r="F5" i="4" s="1"/>
  <c r="A6" i="4"/>
  <c r="F6" i="4" s="1"/>
  <c r="A7" i="4"/>
  <c r="F7" i="4" s="1"/>
  <c r="A8" i="4"/>
  <c r="F8" i="4" s="1"/>
  <c r="A9" i="4"/>
  <c r="F9" i="4" s="1"/>
  <c r="A10" i="4"/>
  <c r="F10" i="4" s="1"/>
  <c r="A11" i="4"/>
  <c r="F11" i="4" s="1"/>
  <c r="A12" i="4"/>
  <c r="F12" i="4" s="1"/>
  <c r="A13" i="4"/>
  <c r="F13" i="4" s="1"/>
  <c r="A14" i="4"/>
  <c r="F14" i="4" s="1"/>
  <c r="A15" i="4"/>
  <c r="F15" i="4" s="1"/>
  <c r="A16" i="4"/>
  <c r="F16" i="4" s="1"/>
  <c r="A17" i="4"/>
  <c r="F17" i="4" s="1"/>
  <c r="A18" i="4"/>
  <c r="G18" i="4" s="1"/>
  <c r="A19" i="4"/>
  <c r="F19" i="4" s="1"/>
  <c r="A20" i="4"/>
  <c r="F20" i="4" s="1"/>
  <c r="A21" i="4"/>
  <c r="F21" i="4" s="1"/>
  <c r="A22" i="4"/>
  <c r="F22" i="4" s="1"/>
  <c r="A23" i="4"/>
  <c r="F23" i="4" s="1"/>
  <c r="A24" i="4"/>
  <c r="F24" i="4" s="1"/>
  <c r="A25" i="4"/>
  <c r="F25" i="4" s="1"/>
  <c r="A26" i="4"/>
  <c r="F26" i="4" s="1"/>
  <c r="A27" i="4"/>
  <c r="F27" i="4" s="1"/>
  <c r="A28" i="4"/>
  <c r="F28" i="4" s="1"/>
  <c r="A29" i="4"/>
  <c r="F29" i="4" s="1"/>
  <c r="A30" i="4"/>
  <c r="F30" i="4" s="1"/>
  <c r="A31" i="4"/>
  <c r="F31" i="4" s="1"/>
  <c r="A32" i="4"/>
  <c r="F32" i="4" s="1"/>
  <c r="A33" i="4"/>
  <c r="F33" i="4" s="1"/>
  <c r="A34" i="4"/>
  <c r="G34" i="4" s="1"/>
  <c r="A35" i="4"/>
  <c r="F35" i="4" s="1"/>
  <c r="A36" i="4"/>
  <c r="F36" i="4" s="1"/>
  <c r="A37" i="4"/>
  <c r="F37" i="4" s="1"/>
  <c r="A38" i="4"/>
  <c r="F38" i="4" s="1"/>
  <c r="A39" i="4"/>
  <c r="F39" i="4" s="1"/>
  <c r="A40" i="4"/>
  <c r="F40" i="4" s="1"/>
  <c r="A41" i="4"/>
  <c r="F41" i="4" s="1"/>
  <c r="A42" i="4"/>
  <c r="F42" i="4" s="1"/>
  <c r="A43" i="4"/>
  <c r="F43" i="4" s="1"/>
  <c r="A44" i="4"/>
  <c r="G44" i="4" s="1"/>
  <c r="A45" i="4"/>
  <c r="F45" i="4" s="1"/>
  <c r="A46" i="4"/>
  <c r="F46" i="4" s="1"/>
  <c r="A47" i="4"/>
  <c r="F47" i="4" s="1"/>
  <c r="A48" i="4"/>
  <c r="F48" i="4" s="1"/>
  <c r="A49" i="4"/>
  <c r="F49" i="4" s="1"/>
  <c r="A50" i="4"/>
  <c r="G50" i="4" s="1"/>
  <c r="A51" i="4"/>
  <c r="F51" i="4" s="1"/>
  <c r="A52" i="4"/>
  <c r="F52" i="4" s="1"/>
  <c r="A53" i="4"/>
  <c r="F53" i="4" s="1"/>
  <c r="A54" i="4"/>
  <c r="F54" i="4" s="1"/>
  <c r="A55" i="4"/>
  <c r="F55" i="4" s="1"/>
  <c r="A56" i="4"/>
  <c r="F56" i="4" s="1"/>
  <c r="A57" i="4"/>
  <c r="F57" i="4" s="1"/>
  <c r="A58" i="4"/>
  <c r="F58" i="4" s="1"/>
  <c r="A59" i="4"/>
  <c r="F59" i="4" s="1"/>
  <c r="A60" i="4"/>
  <c r="F60" i="4" s="1"/>
  <c r="A61" i="4"/>
  <c r="F61" i="4" s="1"/>
  <c r="A62" i="4"/>
  <c r="F62" i="4" s="1"/>
  <c r="A63" i="4"/>
  <c r="F63" i="4" s="1"/>
  <c r="A64" i="4"/>
  <c r="F64" i="4" s="1"/>
  <c r="A65" i="4"/>
  <c r="F65" i="4" s="1"/>
  <c r="A66" i="4"/>
  <c r="G66" i="4" s="1"/>
  <c r="A67" i="4"/>
  <c r="F67" i="4" s="1"/>
  <c r="A68" i="4"/>
  <c r="F68" i="4" s="1"/>
  <c r="A69" i="4"/>
  <c r="F69" i="4" s="1"/>
  <c r="A70" i="4"/>
  <c r="F70" i="4" s="1"/>
  <c r="A71" i="4"/>
  <c r="F71" i="4" s="1"/>
  <c r="A72" i="4"/>
  <c r="F72" i="4" s="1"/>
  <c r="A73" i="4"/>
  <c r="F73" i="4" s="1"/>
  <c r="A74" i="4"/>
  <c r="F74" i="4" s="1"/>
  <c r="A75" i="4"/>
  <c r="F75" i="4" s="1"/>
  <c r="A76" i="4"/>
  <c r="F76" i="4" s="1"/>
  <c r="A77" i="4"/>
  <c r="F77" i="4" s="1"/>
  <c r="A78" i="4"/>
  <c r="F78" i="4" s="1"/>
  <c r="A79" i="4"/>
  <c r="F79" i="4" s="1"/>
  <c r="A80" i="4"/>
  <c r="F80" i="4" s="1"/>
  <c r="A81" i="4"/>
  <c r="F81" i="4" s="1"/>
  <c r="A82" i="4"/>
  <c r="G82" i="4" s="1"/>
  <c r="A83" i="4"/>
  <c r="F83" i="4" s="1"/>
  <c r="A84" i="4"/>
  <c r="G84" i="4" s="1"/>
  <c r="A85" i="4"/>
  <c r="F85" i="4" s="1"/>
  <c r="A86" i="4"/>
  <c r="F86" i="4" s="1"/>
  <c r="A87" i="4"/>
  <c r="F87" i="4" s="1"/>
  <c r="A88" i="4"/>
  <c r="F88" i="4" s="1"/>
  <c r="A89" i="4"/>
  <c r="F89" i="4" s="1"/>
  <c r="A90" i="4"/>
  <c r="F90" i="4" s="1"/>
  <c r="A91" i="4"/>
  <c r="F91" i="4" s="1"/>
  <c r="A92" i="4"/>
  <c r="F92" i="4" s="1"/>
  <c r="A93" i="4"/>
  <c r="F93" i="4" s="1"/>
  <c r="A94" i="4"/>
  <c r="F94" i="4" s="1"/>
  <c r="A95" i="4"/>
  <c r="F95" i="4" s="1"/>
  <c r="A96" i="4"/>
  <c r="F96" i="4" s="1"/>
  <c r="A97" i="4"/>
  <c r="F97" i="4" s="1"/>
  <c r="A98" i="4"/>
  <c r="G98" i="4" s="1"/>
  <c r="A99" i="4"/>
  <c r="F99" i="4" s="1"/>
  <c r="A100" i="4"/>
  <c r="F100" i="4" s="1"/>
  <c r="A101" i="4"/>
  <c r="F101" i="4" s="1"/>
  <c r="G5" i="4"/>
  <c r="G6" i="4"/>
  <c r="G9" i="4"/>
  <c r="G10" i="4"/>
  <c r="G13" i="4"/>
  <c r="G17" i="4"/>
  <c r="G21" i="4"/>
  <c r="G25" i="4"/>
  <c r="G38" i="4"/>
  <c r="G42" i="4"/>
  <c r="G53" i="4"/>
  <c r="G69" i="4"/>
  <c r="G70" i="4"/>
  <c r="G77" i="4"/>
  <c r="G78" i="4"/>
  <c r="E48" i="1"/>
  <c r="S31" i="1"/>
  <c r="G92" i="4" l="1"/>
  <c r="G32" i="4"/>
  <c r="G24" i="4"/>
  <c r="G12" i="4"/>
  <c r="G88" i="4"/>
  <c r="G52" i="4"/>
  <c r="G28" i="4"/>
  <c r="G4" i="4"/>
  <c r="G80" i="4"/>
  <c r="G8" i="4"/>
  <c r="G60" i="4"/>
  <c r="X30" i="1"/>
  <c r="G94" i="4"/>
  <c r="G85" i="4"/>
  <c r="G74" i="4"/>
  <c r="G48" i="4"/>
  <c r="G93" i="4"/>
  <c r="G73" i="4"/>
  <c r="G57" i="4"/>
  <c r="G46" i="4"/>
  <c r="G81" i="4"/>
  <c r="G68" i="4"/>
  <c r="G58" i="4"/>
  <c r="G45" i="4"/>
  <c r="G36" i="4"/>
  <c r="G49" i="4"/>
  <c r="I48" i="1"/>
  <c r="G64" i="4"/>
  <c r="G22" i="4"/>
  <c r="G100" i="4"/>
  <c r="G62" i="4"/>
  <c r="G56" i="4"/>
  <c r="G41" i="4"/>
  <c r="G96" i="4"/>
  <c r="G89" i="4"/>
  <c r="G76" i="4"/>
  <c r="G29" i="4"/>
  <c r="G14" i="4"/>
  <c r="F84" i="4"/>
  <c r="G101" i="4"/>
  <c r="G33" i="4"/>
  <c r="G26" i="4"/>
  <c r="G97" i="4"/>
  <c r="G86" i="4"/>
  <c r="G40" i="4"/>
  <c r="G16" i="4"/>
  <c r="B11" i="2"/>
  <c r="G72" i="4"/>
  <c r="G65" i="4"/>
  <c r="G54" i="4"/>
  <c r="G37" i="4"/>
  <c r="G30" i="4"/>
  <c r="G20" i="4"/>
  <c r="F44" i="4"/>
  <c r="B17" i="2"/>
  <c r="L17" i="2" s="1"/>
  <c r="G90" i="4"/>
  <c r="G61" i="4"/>
  <c r="B7" i="2"/>
  <c r="L7" i="2" s="1"/>
  <c r="J5" i="2"/>
  <c r="N5" i="2"/>
  <c r="L5" i="2"/>
  <c r="F98" i="4"/>
  <c r="F82" i="4"/>
  <c r="F66" i="4"/>
  <c r="F50" i="4"/>
  <c r="F34" i="4"/>
  <c r="F18" i="4"/>
  <c r="F2" i="4"/>
  <c r="K15" i="2"/>
  <c r="M15" i="2"/>
  <c r="J15" i="2"/>
  <c r="B19" i="2"/>
  <c r="J19" i="2" s="1"/>
  <c r="B6" i="2"/>
  <c r="L6" i="2" s="1"/>
  <c r="B13" i="2"/>
  <c r="L13" i="2" s="1"/>
  <c r="B9" i="2"/>
  <c r="K9" i="2" s="1"/>
  <c r="L15" i="2"/>
  <c r="G99" i="4"/>
  <c r="G95" i="4"/>
  <c r="G91" i="4"/>
  <c r="G87" i="4"/>
  <c r="G83" i="4"/>
  <c r="G79" i="4"/>
  <c r="G75" i="4"/>
  <c r="G71" i="4"/>
  <c r="G67" i="4"/>
  <c r="G63" i="4"/>
  <c r="G59" i="4"/>
  <c r="G55" i="4"/>
  <c r="G51" i="4"/>
  <c r="G47" i="4"/>
  <c r="G43" i="4"/>
  <c r="G39" i="4"/>
  <c r="G35" i="4"/>
  <c r="G31" i="4"/>
  <c r="G27" i="4"/>
  <c r="G23" i="4"/>
  <c r="G19" i="4"/>
  <c r="G15" i="4"/>
  <c r="G11" i="4"/>
  <c r="G7" i="4"/>
  <c r="G3" i="4"/>
  <c r="K5" i="2"/>
  <c r="M9" i="2"/>
  <c r="M5" i="2"/>
  <c r="B20" i="2"/>
  <c r="B18" i="2"/>
  <c r="B16" i="2"/>
  <c r="B14" i="2"/>
  <c r="B12" i="2"/>
  <c r="B10" i="2"/>
  <c r="B8" i="2"/>
  <c r="K17" i="2" l="1"/>
  <c r="M17" i="2"/>
  <c r="J6" i="2"/>
  <c r="M6" i="2"/>
  <c r="K7" i="2"/>
  <c r="K6" i="2"/>
  <c r="F102" i="4"/>
  <c r="AB35" i="1" s="1"/>
  <c r="N6" i="2"/>
  <c r="J17" i="2"/>
  <c r="N17" i="2"/>
  <c r="L11" i="2"/>
  <c r="K11" i="2"/>
  <c r="M11" i="2"/>
  <c r="J11" i="2"/>
  <c r="N11" i="2"/>
  <c r="M13" i="2"/>
  <c r="K13" i="2"/>
  <c r="M7" i="2"/>
  <c r="J7" i="2"/>
  <c r="N7" i="2"/>
  <c r="L19" i="2"/>
  <c r="J13" i="2"/>
  <c r="N13" i="2"/>
  <c r="N19" i="2"/>
  <c r="M19" i="2"/>
  <c r="K19" i="2"/>
  <c r="J9" i="2"/>
  <c r="N9" i="2"/>
  <c r="L9" i="2"/>
  <c r="L12" i="2"/>
  <c r="N12" i="2"/>
  <c r="J12" i="2"/>
  <c r="M12" i="2"/>
  <c r="K12" i="2"/>
  <c r="L20" i="2"/>
  <c r="N20" i="2"/>
  <c r="J20" i="2"/>
  <c r="K20" i="2"/>
  <c r="M20" i="2"/>
  <c r="J10" i="2"/>
  <c r="L10" i="2"/>
  <c r="M10" i="2"/>
  <c r="K10" i="2"/>
  <c r="N10" i="2"/>
  <c r="J18" i="2"/>
  <c r="L18" i="2"/>
  <c r="M18" i="2"/>
  <c r="K18" i="2"/>
  <c r="N18" i="2"/>
  <c r="L8" i="2"/>
  <c r="N8" i="2"/>
  <c r="J8" i="2"/>
  <c r="K8" i="2"/>
  <c r="M8" i="2"/>
  <c r="L16" i="2"/>
  <c r="N16" i="2"/>
  <c r="J16" i="2"/>
  <c r="M16" i="2"/>
  <c r="K16" i="2"/>
  <c r="J14" i="2"/>
  <c r="L14" i="2"/>
  <c r="M14" i="2"/>
  <c r="K14" i="2"/>
  <c r="N14" i="2"/>
  <c r="G102" i="4"/>
  <c r="F21" i="2" l="1"/>
  <c r="B34" i="2" s="1"/>
  <c r="D34" i="2" s="1"/>
  <c r="E34" i="2" s="1"/>
  <c r="AB36" i="1"/>
  <c r="AD37" i="1" s="1"/>
  <c r="AD38" i="1" s="1"/>
  <c r="H21" i="2"/>
  <c r="C33" i="2" s="1"/>
  <c r="I21" i="2"/>
  <c r="G21" i="2"/>
  <c r="C32" i="2" s="1"/>
  <c r="E21" i="2"/>
  <c r="B32" i="2" l="1"/>
  <c r="B33" i="2"/>
  <c r="E35" i="2" l="1"/>
  <c r="D32" i="2"/>
  <c r="D33" i="2"/>
  <c r="E33" i="2" s="1"/>
  <c r="D35" i="2" l="1"/>
  <c r="G30" i="1" s="1"/>
  <c r="J30" i="1" s="1"/>
  <c r="T30" i="1" s="1"/>
  <c r="Y30" i="1" s="1"/>
  <c r="AC30" i="1" s="1"/>
  <c r="AC37" i="1" s="1"/>
  <c r="E32" i="2"/>
  <c r="AE30" i="1" l="1"/>
  <c r="AE31" i="1" s="1"/>
  <c r="AC38" i="1"/>
  <c r="AC3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Etienne DUPONT</author>
  </authors>
  <commentList>
    <comment ref="C1" authorId="0" shapeId="0" xr:uid="{00000000-0006-0000-0100-000001000000}">
      <text>
        <r>
          <rPr>
            <sz val="8"/>
            <color indexed="81"/>
            <rFont val="Tahoma"/>
            <family val="2"/>
          </rPr>
          <t>Pour plus de lisibilité dans les formules cette cellule est identifié par le nom "typ" ce nom remplace les adresse de cellule du type L2C4. 
On aurait pu garder l'adressage absolu cela n'aurait rien changé mais aurait été moins clair.</t>
        </r>
      </text>
    </comment>
    <comment ref="D1" authorId="0" shapeId="0" xr:uid="{00000000-0006-0000-0100-000002000000}">
      <text>
        <r>
          <rPr>
            <sz val="8"/>
            <color indexed="81"/>
            <rFont val="Tahoma"/>
            <family val="2"/>
          </rPr>
          <t>Cette cellule porte le nom "categ" utilisé dans les formule de calcul.</t>
        </r>
      </text>
    </comment>
  </commentList>
</comments>
</file>

<file path=xl/sharedStrings.xml><?xml version="1.0" encoding="utf-8"?>
<sst xmlns="http://schemas.openxmlformats.org/spreadsheetml/2006/main" count="286" uniqueCount="251">
  <si>
    <t>cuisine</t>
  </si>
  <si>
    <t>bureau</t>
  </si>
  <si>
    <t>salle de jeu</t>
  </si>
  <si>
    <t>dégagement</t>
  </si>
  <si>
    <t>office</t>
  </si>
  <si>
    <t>vestibule</t>
  </si>
  <si>
    <t>hall</t>
  </si>
  <si>
    <t>piscine</t>
  </si>
  <si>
    <t>serres</t>
  </si>
  <si>
    <t>terrain de jeu</t>
  </si>
  <si>
    <t>TOTAL</t>
  </si>
  <si>
    <t>autre :</t>
  </si>
  <si>
    <t>importance du logement</t>
  </si>
  <si>
    <t>en m2</t>
  </si>
  <si>
    <t>coeff</t>
  </si>
  <si>
    <t>degré d'entretien</t>
  </si>
  <si>
    <t>1.2</t>
  </si>
  <si>
    <t>1.1</t>
  </si>
  <si>
    <t>0.9</t>
  </si>
  <si>
    <t>0.8</t>
  </si>
  <si>
    <t>situation</t>
  </si>
  <si>
    <t>0.1</t>
  </si>
  <si>
    <t>0.05</t>
  </si>
  <si>
    <t>Ascenseur</t>
  </si>
  <si>
    <t>niveau</t>
  </si>
  <si>
    <t>rdc</t>
  </si>
  <si>
    <t>étage 1</t>
  </si>
  <si>
    <t>étage 2</t>
  </si>
  <si>
    <t>étage 3</t>
  </si>
  <si>
    <t>étage 4</t>
  </si>
  <si>
    <t>étage 5</t>
  </si>
  <si>
    <t>étage 6 et sup</t>
  </si>
  <si>
    <t>correctif d'ensemble</t>
  </si>
  <si>
    <t>Type</t>
  </si>
  <si>
    <t>M</t>
  </si>
  <si>
    <t>A</t>
  </si>
  <si>
    <t>Coef1</t>
  </si>
  <si>
    <t>Coef2</t>
  </si>
  <si>
    <t>Coef3</t>
  </si>
  <si>
    <t>Seuil1</t>
  </si>
  <si>
    <t>Seuil2</t>
  </si>
  <si>
    <t>Selection</t>
  </si>
  <si>
    <t>Tableau des seuils et coefficient fiscaux</t>
  </si>
  <si>
    <t>Categ</t>
  </si>
  <si>
    <t>Valeur Retenue</t>
  </si>
  <si>
    <t>Surface pondérée</t>
  </si>
  <si>
    <t>m² Base</t>
  </si>
  <si>
    <t>Coef</t>
  </si>
  <si>
    <t>m² Pondéré</t>
  </si>
  <si>
    <t>Tranche de surface</t>
  </si>
  <si>
    <t>N°1</t>
  </si>
  <si>
    <t>N°2</t>
  </si>
  <si>
    <t>N°3</t>
  </si>
  <si>
    <t>Détail du Calcul</t>
  </si>
  <si>
    <t>Valeurs retenues</t>
  </si>
  <si>
    <t>état</t>
  </si>
  <si>
    <t>bon</t>
  </si>
  <si>
    <t>assez bon</t>
  </si>
  <si>
    <t>passable</t>
  </si>
  <si>
    <t>médiocre</t>
  </si>
  <si>
    <t>mauvais</t>
  </si>
  <si>
    <t>excellente</t>
  </si>
  <si>
    <t>bonne</t>
  </si>
  <si>
    <t>ordinaire</t>
  </si>
  <si>
    <t>mauvaise</t>
  </si>
  <si>
    <t>valeur locative cadastrale notée sur fiche d'évaluation</t>
  </si>
  <si>
    <t>nbre</t>
  </si>
  <si>
    <t>écart</t>
  </si>
  <si>
    <t>garage</t>
  </si>
  <si>
    <t>cave</t>
  </si>
  <si>
    <t>grenier</t>
  </si>
  <si>
    <t>terrasse</t>
  </si>
  <si>
    <t>varangue</t>
  </si>
  <si>
    <t>buanderie</t>
  </si>
  <si>
    <t>cellier</t>
  </si>
  <si>
    <t>déduction des embrassures des portes et fenêtres</t>
  </si>
  <si>
    <t>déduction des espaces occupés par les conduits de cheminée</t>
  </si>
  <si>
    <t>déduction des placards de rangement en renfoncement de faible superficie</t>
  </si>
  <si>
    <t>chiffres des impôts</t>
  </si>
  <si>
    <t>superficie pondérée totale notée sur fiche d'évaluation du CDI</t>
  </si>
  <si>
    <t>superficie réelle partie principale en m2</t>
  </si>
  <si>
    <t>superficie réelle des éléments secondaires</t>
  </si>
  <si>
    <t>département</t>
  </si>
  <si>
    <t>bûcher</t>
  </si>
  <si>
    <t>les éléments secondaires sont à l'intérieur des gros murs de la partie principale et communiquent avec celle-ci</t>
  </si>
  <si>
    <t>Aisne</t>
  </si>
  <si>
    <t>Allier</t>
  </si>
  <si>
    <t>Alpes-de-Haute-Provence</t>
  </si>
  <si>
    <t>Hautes-Alpes</t>
  </si>
  <si>
    <t>Alpes-Maritimes</t>
  </si>
  <si>
    <t>Ardèche</t>
  </si>
  <si>
    <t>Ardennes</t>
  </si>
  <si>
    <t>Ariège</t>
  </si>
  <si>
    <t>Aube</t>
  </si>
  <si>
    <t>Aude</t>
  </si>
  <si>
    <t>Aveyron</t>
  </si>
  <si>
    <t>Bouches-du-Rhône</t>
  </si>
  <si>
    <t>Calvados</t>
  </si>
  <si>
    <t>Cantal</t>
  </si>
  <si>
    <t>Charente</t>
  </si>
  <si>
    <t>Charente-Maritime</t>
  </si>
  <si>
    <t>Cher</t>
  </si>
  <si>
    <t>Corrèze</t>
  </si>
  <si>
    <t>Corse-du-Sud</t>
  </si>
  <si>
    <t>Haute-Corse</t>
  </si>
  <si>
    <t>Côte-d'Or</t>
  </si>
  <si>
    <t>Côtes-d'Armor</t>
  </si>
  <si>
    <t>Creuse</t>
  </si>
  <si>
    <t>Dordogne</t>
  </si>
  <si>
    <t>Doubs</t>
  </si>
  <si>
    <t>Drôme</t>
  </si>
  <si>
    <t>Eure</t>
  </si>
  <si>
    <t>Eure-et-Loir</t>
  </si>
  <si>
    <t>Finistère</t>
  </si>
  <si>
    <t>Gard</t>
  </si>
  <si>
    <t>Haute-Garonne</t>
  </si>
  <si>
    <t>Gers</t>
  </si>
  <si>
    <t>Gironde</t>
  </si>
  <si>
    <t>Hérault</t>
  </si>
  <si>
    <t>Ille-et-Vilaine</t>
  </si>
  <si>
    <t>Indre</t>
  </si>
  <si>
    <t>Indre-et-Loire</t>
  </si>
  <si>
    <t>Isère</t>
  </si>
  <si>
    <t>Jura</t>
  </si>
  <si>
    <t>Landes</t>
  </si>
  <si>
    <t>Loir-et-Cher</t>
  </si>
  <si>
    <t>Loire</t>
  </si>
  <si>
    <t>Haute-Loire</t>
  </si>
  <si>
    <t>Loire-Atlantique</t>
  </si>
  <si>
    <t>Loiret</t>
  </si>
  <si>
    <t>Lot</t>
  </si>
  <si>
    <t>Lot-et-Garonne</t>
  </si>
  <si>
    <t>Lozère</t>
  </si>
  <si>
    <t>Maine-et-Loire</t>
  </si>
  <si>
    <t>Manche</t>
  </si>
  <si>
    <t>Marne</t>
  </si>
  <si>
    <t>Haute-Marne</t>
  </si>
  <si>
    <t>Mayenne</t>
  </si>
  <si>
    <t>Meurthe-et-Moselle</t>
  </si>
  <si>
    <t>Meuse</t>
  </si>
  <si>
    <t>Morbihan</t>
  </si>
  <si>
    <t>Moselle</t>
  </si>
  <si>
    <t>Nièvre</t>
  </si>
  <si>
    <t>Nord</t>
  </si>
  <si>
    <t>Oise</t>
  </si>
  <si>
    <t>Orne</t>
  </si>
  <si>
    <t>Pas-de-Calais</t>
  </si>
  <si>
    <t>Puy-de-Dôme</t>
  </si>
  <si>
    <t>Pyrénées-Atlantiques</t>
  </si>
  <si>
    <t>Hautes-Pyrénées</t>
  </si>
  <si>
    <t>Pyrénées-Orientales</t>
  </si>
  <si>
    <t>Bas-Rhin</t>
  </si>
  <si>
    <t>Haut-Rhin</t>
  </si>
  <si>
    <t>Rhône</t>
  </si>
  <si>
    <t>Haute-Saône</t>
  </si>
  <si>
    <t>Saône-et-Loire</t>
  </si>
  <si>
    <t>Sarthe</t>
  </si>
  <si>
    <t>Savoie</t>
  </si>
  <si>
    <t>Haute-Savoie</t>
  </si>
  <si>
    <t>Paris</t>
  </si>
  <si>
    <t>Seine-Maritime</t>
  </si>
  <si>
    <t>Seine-et-Marne</t>
  </si>
  <si>
    <t>Yvelines</t>
  </si>
  <si>
    <t>Deux-Sèvres</t>
  </si>
  <si>
    <t>Somme</t>
  </si>
  <si>
    <t>Tarn</t>
  </si>
  <si>
    <t>Tarn-et-Garonne</t>
  </si>
  <si>
    <t>Var</t>
  </si>
  <si>
    <t>Vaucluse</t>
  </si>
  <si>
    <t>Vendée</t>
  </si>
  <si>
    <t>Vienne</t>
  </si>
  <si>
    <t>Haute-Vienne</t>
  </si>
  <si>
    <t>Vosges</t>
  </si>
  <si>
    <t>Yonne</t>
  </si>
  <si>
    <t>Territoire de Belfort</t>
  </si>
  <si>
    <t>Essonne</t>
  </si>
  <si>
    <t>Hauts-de-Seine</t>
  </si>
  <si>
    <t>Seine-Saint-Denis</t>
  </si>
  <si>
    <t>Val-de-Marne</t>
  </si>
  <si>
    <t>Val-d'Oise</t>
  </si>
  <si>
    <t>Guadeloupe</t>
  </si>
  <si>
    <t>Martinique</t>
  </si>
  <si>
    <t>Guyane</t>
  </si>
  <si>
    <t>La Réunion</t>
  </si>
  <si>
    <t>Ain</t>
  </si>
  <si>
    <t>n° département</t>
  </si>
  <si>
    <t>coefficient de 1980</t>
  </si>
  <si>
    <t>1;2;3;4;5;6;7;8;9;10;11;12;13;14;15;16;17;18;19;20;21;22;23;24;25;26;27;28;29;30;31;32;33;34;35;36;37;38;39;40;41;42;43;44;45;46;47;48;49;50;51;52;53;54;55;56;57;58;59;60;61;62;63;64;65;66;67;68;69;70;71;72;73;74;75;76;77;78;79;80;81;82;83;84;85;86;87;88;89;90;91;92;93;94;95;96;971;972;973;974;</t>
  </si>
  <si>
    <t>sel</t>
  </si>
  <si>
    <t>Coef1980</t>
  </si>
  <si>
    <t>écart valeur locative entre le calcul et l'imposition</t>
  </si>
  <si>
    <t>chauffage (nb)</t>
  </si>
  <si>
    <t>lavabo (nb)</t>
  </si>
  <si>
    <t>baignoire (nb)</t>
  </si>
  <si>
    <t>wc (nb)</t>
  </si>
  <si>
    <t>receveur douche (nb)</t>
  </si>
  <si>
    <t>chambre(s)</t>
  </si>
  <si>
    <t>jardin d'intérieur</t>
  </si>
  <si>
    <t>salle(s) de bain</t>
  </si>
  <si>
    <t>wc(s)</t>
  </si>
  <si>
    <t>bibliothèque</t>
  </si>
  <si>
    <t>département ©</t>
  </si>
  <si>
    <t>type de bien M=H1 A=H2 ©</t>
  </si>
  <si>
    <t>catégorie ©</t>
  </si>
  <si>
    <t>coeff ©</t>
  </si>
  <si>
    <t>eau (0 ou 1) ©</t>
  </si>
  <si>
    <t>électricité (0 ou 1) ©</t>
  </si>
  <si>
    <t>calcul seul</t>
  </si>
  <si>
    <t>total des coefficients = coefficient correctif d'ensemble</t>
  </si>
  <si>
    <t>coefficient de situation générale ©</t>
  </si>
  <si>
    <t>coefficient de situation particulière ©</t>
  </si>
  <si>
    <t>coeff si OUI ©</t>
  </si>
  <si>
    <t>coeff si NON ©</t>
  </si>
  <si>
    <t>salle de billard</t>
  </si>
  <si>
    <t>pièce(s) de réception</t>
  </si>
  <si>
    <t>salle(s) de douche</t>
  </si>
  <si>
    <t>couloir(s)</t>
  </si>
  <si>
    <t>entrée</t>
  </si>
  <si>
    <t>pièce usage pro</t>
  </si>
  <si>
    <t>appréciation de la situation</t>
  </si>
  <si>
    <t>superficie pondérée totale</t>
  </si>
  <si>
    <t>superficie des éléments bâtis formant dépendance</t>
  </si>
  <si>
    <t>superficie pondérée comparative de la partie principale*(arrondi au m2 inférieur)</t>
  </si>
  <si>
    <t>superficie pondéré brute (arrondi au m2 inférieur)</t>
  </si>
  <si>
    <t>superficie pondérée nette*(arrondi au m2 inférieur)</t>
  </si>
  <si>
    <t>valeur locative cadastrale (VLC) de 1970 calculée (arrondi à l'€ inférieur)</t>
  </si>
  <si>
    <t>total des superficies pondérées brutes et comparatives *</t>
  </si>
  <si>
    <t>loyer en € du local de référence de 1970 = valeur locative pondérée</t>
  </si>
  <si>
    <t>Chauffage : nombre de pièces réellement équipées d'un chauffage parmi les pièces taxées / notion de chauffage central et d'  installation d'ensemble fixe</t>
  </si>
  <si>
    <t>superficie des éléments secondaires ou des dépendances (calculer séparément les dépendances du reste)</t>
  </si>
  <si>
    <t>Éléments de confort</t>
  </si>
  <si>
    <t>cœfficients de pondération</t>
  </si>
  <si>
    <t>équivalences superficielles / m2 supplémentaire</t>
  </si>
  <si>
    <t>salon / séjour / SAM</t>
  </si>
  <si>
    <t>déduction des emmarchements et trémies d'escaliers</t>
  </si>
  <si>
    <t>constructions accessoires au bâtiment principal sans communication intérieure avec celui-ci</t>
  </si>
  <si>
    <t>climatisation DOM (nb)</t>
  </si>
  <si>
    <t>2A</t>
  </si>
  <si>
    <t>2B</t>
  </si>
  <si>
    <t>{coeff d'actualisation de 1980 (selon le département)</t>
  </si>
  <si>
    <t>{coeff revalorisation forfaitaire national (selon le département)</t>
  </si>
  <si>
    <t>entrepôt, garage (H1)</t>
  </si>
  <si>
    <t>parking / garage (collectif H2)</t>
  </si>
  <si>
    <t>loyer en € correspondant à 1 élément bâti similaire (cf PV H des locaux de référence) ou à celui de la maison</t>
  </si>
  <si>
    <t>Type de dépendance :</t>
  </si>
  <si>
    <t>cabanon, maisonnette, abris de jardin…(H1)</t>
  </si>
  <si>
    <t>jardin d'hiver / véranda</t>
  </si>
  <si>
    <t>valeur locative 2025 = base Taxe d'habitation (arrondi à l'€ inférieur)</t>
  </si>
  <si>
    <t>coefficient de 2025</t>
  </si>
  <si>
    <t>Coef2025</t>
  </si>
  <si>
    <t>revenu cadastral 2025 (cf. relevé de propriété) = base Taxe Fonc= 50% abattement VLC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</si>
</sst>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0" x14ac:knownFonts="1">
    <font>
      <sz val="10"/>
      <name val="Arial"/>
    </font>
    <font>
      <b/>
      <sz val="10"/>
      <name val="Arial"/>
      <family val="2"/>
    </font>
    <font>
      <u/>
      <sz val="10"/>
      <color indexed="12"/>
      <name val="Arial"/>
      <family val="2"/>
    </font>
    <font>
      <b/>
      <sz val="10"/>
      <color indexed="10"/>
      <name val="Arial"/>
      <family val="2"/>
    </font>
    <font>
      <b/>
      <sz val="10"/>
      <color indexed="12"/>
      <name val="Arial"/>
      <family val="2"/>
    </font>
    <font>
      <sz val="8"/>
      <name val="Arial"/>
      <family val="2"/>
    </font>
    <font>
      <i/>
      <sz val="8"/>
      <name val="Arial"/>
      <family val="2"/>
    </font>
    <font>
      <sz val="8"/>
      <color indexed="81"/>
      <name val="Tahoma"/>
      <family val="2"/>
    </font>
    <font>
      <b/>
      <i/>
      <sz val="8"/>
      <color indexed="12"/>
      <name val="Arial"/>
      <family val="2"/>
    </font>
    <font>
      <sz val="10"/>
      <name val="Arial"/>
      <family val="2"/>
    </font>
    <font>
      <sz val="8"/>
      <name val="Times New Roman"/>
      <family val="1"/>
    </font>
    <font>
      <sz val="9"/>
      <name val="Times New Roman"/>
      <family val="1"/>
    </font>
    <font>
      <b/>
      <sz val="9"/>
      <name val="Times New Roman"/>
      <family val="1"/>
    </font>
    <font>
      <sz val="9"/>
      <color indexed="10"/>
      <name val="Times New Roman"/>
      <family val="1"/>
    </font>
    <font>
      <b/>
      <sz val="9"/>
      <color indexed="57"/>
      <name val="Times New Roman"/>
      <family val="1"/>
    </font>
    <font>
      <b/>
      <sz val="9"/>
      <color indexed="10"/>
      <name val="Times New Roman"/>
      <family val="1"/>
    </font>
    <font>
      <b/>
      <sz val="9"/>
      <color indexed="14"/>
      <name val="Times New Roman"/>
      <family val="1"/>
    </font>
    <font>
      <sz val="9"/>
      <color indexed="9"/>
      <name val="Times New Roman"/>
      <family val="1"/>
    </font>
    <font>
      <b/>
      <sz val="9"/>
      <color indexed="13"/>
      <name val="Times New Roman"/>
      <family val="1"/>
    </font>
    <font>
      <b/>
      <sz val="9"/>
      <color indexed="12"/>
      <name val="Times New Roman"/>
      <family val="1"/>
    </font>
  </fonts>
  <fills count="20">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indexed="47"/>
        <bgColor indexed="64"/>
      </patternFill>
    </fill>
    <fill>
      <patternFill patternType="solid">
        <fgColor indexed="40"/>
        <bgColor indexed="64"/>
      </patternFill>
    </fill>
    <fill>
      <patternFill patternType="solid">
        <fgColor indexed="10"/>
        <bgColor indexed="64"/>
      </patternFill>
    </fill>
    <fill>
      <patternFill patternType="solid">
        <fgColor indexed="25"/>
        <bgColor indexed="37"/>
      </patternFill>
    </fill>
    <fill>
      <patternFill patternType="solid">
        <fgColor indexed="61"/>
        <bgColor indexed="64"/>
      </patternFill>
    </fill>
    <fill>
      <patternFill patternType="solid">
        <fgColor indexed="11"/>
        <bgColor indexed="64"/>
      </patternFill>
    </fill>
    <fill>
      <patternFill patternType="solid">
        <fgColor indexed="42"/>
        <bgColor indexed="64"/>
      </patternFill>
    </fill>
    <fill>
      <patternFill patternType="solid">
        <fgColor indexed="52"/>
        <bgColor indexed="64"/>
      </patternFill>
    </fill>
    <fill>
      <patternFill patternType="lightUp">
        <bgColor indexed="41"/>
      </patternFill>
    </fill>
    <fill>
      <patternFill patternType="lightUp">
        <bgColor indexed="53"/>
      </patternFill>
    </fill>
    <fill>
      <patternFill patternType="lightUp">
        <bgColor indexed="11"/>
      </patternFill>
    </fill>
    <fill>
      <patternFill patternType="lightUp"/>
    </fill>
    <fill>
      <patternFill patternType="lightUp">
        <bgColor indexed="47"/>
      </patternFill>
    </fill>
    <fill>
      <patternFill patternType="lightUp">
        <bgColor indexed="40"/>
      </patternFill>
    </fill>
    <fill>
      <patternFill patternType="solid">
        <fgColor indexed="9"/>
        <bgColor indexed="64"/>
      </patternFill>
    </fill>
    <fill>
      <patternFill patternType="solid">
        <fgColor indexed="22"/>
        <bgColor indexed="64"/>
      </patternFill>
    </fill>
  </fills>
  <borders count="39">
    <border>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ck">
        <color indexed="64"/>
      </left>
      <right style="thick">
        <color indexed="64"/>
      </right>
      <top/>
      <bottom/>
      <diagonal/>
    </border>
    <border>
      <left style="thick">
        <color indexed="64"/>
      </left>
      <right style="thick">
        <color indexed="64"/>
      </right>
      <top style="thick">
        <color indexed="64"/>
      </top>
      <bottom style="thick">
        <color indexed="64"/>
      </bottom>
      <diagonal/>
    </border>
    <border>
      <left/>
      <right style="thick">
        <color indexed="64"/>
      </right>
      <top/>
      <bottom/>
      <diagonal/>
    </border>
    <border>
      <left style="thick">
        <color indexed="64"/>
      </left>
      <right style="thick">
        <color indexed="64"/>
      </right>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style="thick">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top/>
      <bottom style="thick">
        <color indexed="64"/>
      </bottom>
      <diagonal/>
    </border>
    <border>
      <left style="thick">
        <color indexed="64"/>
      </left>
      <right style="dashed">
        <color indexed="64"/>
      </right>
      <top style="thick">
        <color indexed="64"/>
      </top>
      <bottom style="thick">
        <color indexed="64"/>
      </bottom>
      <diagonal/>
    </border>
    <border>
      <left style="thick">
        <color indexed="64"/>
      </left>
      <right style="dashed">
        <color indexed="64"/>
      </right>
      <top/>
      <bottom/>
      <diagonal/>
    </border>
    <border>
      <left style="thick">
        <color indexed="64"/>
      </left>
      <right style="dashed">
        <color indexed="64"/>
      </right>
      <top/>
      <bottom style="thick">
        <color indexed="64"/>
      </bottom>
      <diagonal/>
    </border>
    <border>
      <left style="dashed">
        <color indexed="64"/>
      </left>
      <right style="dashed">
        <color indexed="64"/>
      </right>
      <top style="thick">
        <color indexed="64"/>
      </top>
      <bottom style="thick">
        <color indexed="64"/>
      </bottom>
      <diagonal/>
    </border>
    <border>
      <left style="dashed">
        <color indexed="64"/>
      </left>
      <right style="dashed">
        <color indexed="64"/>
      </right>
      <top/>
      <bottom/>
      <diagonal/>
    </border>
    <border>
      <left style="dashed">
        <color indexed="64"/>
      </left>
      <right style="dashed">
        <color indexed="64"/>
      </right>
      <top/>
      <bottom style="thick">
        <color indexed="64"/>
      </bottom>
      <diagonal/>
    </border>
    <border>
      <left/>
      <right style="medium">
        <color indexed="64"/>
      </right>
      <top style="thick">
        <color indexed="64"/>
      </top>
      <bottom style="thick">
        <color indexed="64"/>
      </bottom>
      <diagonal/>
    </border>
    <border>
      <left/>
      <right style="medium">
        <color indexed="64"/>
      </right>
      <top/>
      <bottom/>
      <diagonal/>
    </border>
    <border>
      <left/>
      <right style="medium">
        <color indexed="64"/>
      </right>
      <top/>
      <bottom style="thick">
        <color indexed="64"/>
      </bottom>
      <diagonal/>
    </border>
    <border>
      <left style="medium">
        <color indexed="64"/>
      </left>
      <right/>
      <top style="thick">
        <color indexed="64"/>
      </top>
      <bottom style="thick">
        <color indexed="64"/>
      </bottom>
      <diagonal/>
    </border>
    <border>
      <left style="medium">
        <color indexed="64"/>
      </left>
      <right/>
      <top/>
      <bottom/>
      <diagonal/>
    </border>
    <border>
      <left style="medium">
        <color indexed="64"/>
      </left>
      <right/>
      <top/>
      <bottom style="thick">
        <color indexed="64"/>
      </bottom>
      <diagonal/>
    </border>
    <border>
      <left style="thick">
        <color indexed="64"/>
      </left>
      <right/>
      <top/>
      <bottom/>
      <diagonal/>
    </border>
    <border>
      <left style="thick">
        <color indexed="64"/>
      </left>
      <right/>
      <top style="thick">
        <color indexed="64"/>
      </top>
      <bottom style="thick">
        <color indexed="64"/>
      </bottom>
      <diagonal/>
    </border>
    <border>
      <left/>
      <right/>
      <top style="thick">
        <color indexed="64"/>
      </top>
      <bottom/>
      <diagonal/>
    </border>
    <border>
      <left/>
      <right style="thick">
        <color indexed="64"/>
      </right>
      <top style="thick">
        <color indexed="64"/>
      </top>
      <bottom/>
      <diagonal/>
    </border>
    <border>
      <left style="thick">
        <color indexed="64"/>
      </left>
      <right/>
      <top style="thick">
        <color indexed="64"/>
      </top>
      <bottom/>
      <diagonal/>
    </border>
    <border>
      <left style="thick">
        <color indexed="64"/>
      </left>
      <right/>
      <top/>
      <bottom style="thick">
        <color indexed="64"/>
      </bottom>
      <diagonal/>
    </border>
    <border>
      <left/>
      <right style="thick">
        <color indexed="64"/>
      </right>
      <top/>
      <bottom style="thick">
        <color indexed="64"/>
      </bottom>
      <diagonal/>
    </border>
    <border>
      <left style="medium">
        <color indexed="64"/>
      </left>
      <right style="thick">
        <color indexed="64"/>
      </right>
      <top style="thick">
        <color indexed="64"/>
      </top>
      <bottom style="thick">
        <color indexed="64"/>
      </bottom>
      <diagonal/>
    </border>
    <border>
      <left style="thick">
        <color indexed="64"/>
      </left>
      <right style="medium">
        <color indexed="64"/>
      </right>
      <top style="thick">
        <color indexed="64"/>
      </top>
      <bottom style="thick">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231">
    <xf numFmtId="0" fontId="0" fillId="0" borderId="0" xfId="0"/>
    <xf numFmtId="0" fontId="3" fillId="2" borderId="0" xfId="0" applyFont="1" applyFill="1" applyAlignment="1">
      <alignment horizontal="center"/>
    </xf>
    <xf numFmtId="0" fontId="1" fillId="0" borderId="0" xfId="0" applyFont="1"/>
    <xf numFmtId="0" fontId="0" fillId="0" borderId="1" xfId="0" applyBorder="1" applyAlignment="1">
      <alignment horizontal="center"/>
    </xf>
    <xf numFmtId="0" fontId="0" fillId="0" borderId="1" xfId="0" applyBorder="1"/>
    <xf numFmtId="2" fontId="0" fillId="0" borderId="1" xfId="0" applyNumberFormat="1" applyBorder="1"/>
    <xf numFmtId="0" fontId="0" fillId="0" borderId="2" xfId="0" applyBorder="1" applyAlignment="1">
      <alignment horizontal="center"/>
    </xf>
    <xf numFmtId="0" fontId="0" fillId="0" borderId="2" xfId="0" applyBorder="1"/>
    <xf numFmtId="2" fontId="0" fillId="0" borderId="2" xfId="0" applyNumberFormat="1" applyBorder="1"/>
    <xf numFmtId="0" fontId="0" fillId="0" borderId="3" xfId="0" applyBorder="1" applyAlignment="1">
      <alignment horizontal="center"/>
    </xf>
    <xf numFmtId="0" fontId="0" fillId="0" borderId="3" xfId="0" applyBorder="1"/>
    <xf numFmtId="2" fontId="0" fillId="0" borderId="3" xfId="0" applyNumberFormat="1" applyBorder="1"/>
    <xf numFmtId="0" fontId="1" fillId="3" borderId="2" xfId="0" applyFont="1" applyFill="1" applyBorder="1" applyAlignment="1">
      <alignment horizontal="center"/>
    </xf>
    <xf numFmtId="0" fontId="4" fillId="4" borderId="4" xfId="0" applyFont="1" applyFill="1" applyBorder="1"/>
    <xf numFmtId="2" fontId="4" fillId="4" borderId="4" xfId="0" applyNumberFormat="1" applyFont="1" applyFill="1" applyBorder="1"/>
    <xf numFmtId="0" fontId="1" fillId="3" borderId="4" xfId="0" applyFont="1" applyFill="1" applyBorder="1"/>
    <xf numFmtId="0" fontId="1" fillId="3" borderId="4" xfId="0" applyFont="1" applyFill="1" applyBorder="1" applyAlignment="1">
      <alignment horizontal="center"/>
    </xf>
    <xf numFmtId="0" fontId="0" fillId="0" borderId="5" xfId="0" applyBorder="1"/>
    <xf numFmtId="2" fontId="0" fillId="0" borderId="5" xfId="0" applyNumberFormat="1" applyBorder="1"/>
    <xf numFmtId="0" fontId="5" fillId="0" borderId="0" xfId="0" applyFont="1" applyAlignment="1">
      <alignment horizontal="center" vertical="center"/>
    </xf>
    <xf numFmtId="1" fontId="3" fillId="2" borderId="0" xfId="0" applyNumberFormat="1" applyFont="1" applyFill="1" applyAlignment="1">
      <alignment horizontal="center"/>
    </xf>
    <xf numFmtId="0" fontId="3" fillId="0" borderId="0" xfId="0" applyFont="1"/>
    <xf numFmtId="0" fontId="0" fillId="0" borderId="0" xfId="0" applyAlignment="1">
      <alignment horizontal="center"/>
    </xf>
    <xf numFmtId="1" fontId="0" fillId="0" borderId="12" xfId="0" applyNumberFormat="1" applyBorder="1" applyAlignment="1">
      <alignment horizontal="center"/>
    </xf>
    <xf numFmtId="2" fontId="0" fillId="0" borderId="0" xfId="0" applyNumberFormat="1" applyAlignment="1">
      <alignment horizontal="center"/>
    </xf>
    <xf numFmtId="49" fontId="9" fillId="0" borderId="0" xfId="0" applyNumberFormat="1" applyFont="1" applyAlignment="1">
      <alignment horizontal="center"/>
    </xf>
    <xf numFmtId="0" fontId="1" fillId="0" borderId="4" xfId="0" applyFont="1" applyBorder="1" applyAlignment="1">
      <alignment horizontal="center"/>
    </xf>
    <xf numFmtId="49" fontId="1" fillId="0" borderId="4" xfId="0" applyNumberFormat="1" applyFont="1" applyBorder="1" applyAlignment="1">
      <alignment horizontal="center"/>
    </xf>
    <xf numFmtId="0" fontId="0" fillId="0" borderId="5" xfId="0" applyBorder="1" applyAlignment="1">
      <alignment horizontal="center"/>
    </xf>
    <xf numFmtId="1" fontId="0" fillId="0" borderId="5" xfId="0" applyNumberFormat="1" applyBorder="1" applyAlignment="1">
      <alignment horizontal="center"/>
    </xf>
    <xf numFmtId="49" fontId="9" fillId="0" borderId="5" xfId="0" applyNumberFormat="1" applyFont="1" applyBorder="1" applyAlignment="1">
      <alignment horizontal="center"/>
    </xf>
    <xf numFmtId="2" fontId="0" fillId="0" borderId="5" xfId="0" applyNumberFormat="1" applyBorder="1" applyAlignment="1">
      <alignment horizontal="center"/>
    </xf>
    <xf numFmtId="0" fontId="0" fillId="0" borderId="5" xfId="0" applyBorder="1" applyAlignment="1">
      <alignment horizontal="center" vertical="center"/>
    </xf>
    <xf numFmtId="1" fontId="0" fillId="0" borderId="1" xfId="0" applyNumberFormat="1" applyBorder="1" applyAlignment="1">
      <alignment horizontal="center"/>
    </xf>
    <xf numFmtId="49" fontId="0" fillId="0" borderId="1" xfId="0" applyNumberFormat="1" applyBorder="1" applyAlignment="1">
      <alignment horizontal="center"/>
    </xf>
    <xf numFmtId="2" fontId="0" fillId="0" borderId="1" xfId="0" applyNumberFormat="1" applyBorder="1" applyAlignment="1">
      <alignment horizontal="center"/>
    </xf>
    <xf numFmtId="49" fontId="9" fillId="0" borderId="1" xfId="1" applyNumberFormat="1" applyFont="1" applyBorder="1" applyAlignment="1" applyProtection="1">
      <alignment horizontal="center" vertical="top" wrapText="1"/>
    </xf>
    <xf numFmtId="1" fontId="0" fillId="0" borderId="2" xfId="0" applyNumberFormat="1" applyBorder="1" applyAlignment="1">
      <alignment horizontal="center"/>
    </xf>
    <xf numFmtId="49" fontId="9" fillId="0" borderId="2" xfId="1" applyNumberFormat="1" applyFont="1" applyBorder="1" applyAlignment="1" applyProtection="1">
      <alignment horizontal="center" vertical="top" wrapText="1"/>
    </xf>
    <xf numFmtId="2" fontId="0" fillId="0" borderId="2" xfId="0" applyNumberFormat="1" applyBorder="1" applyAlignment="1">
      <alignment horizontal="center"/>
    </xf>
    <xf numFmtId="0" fontId="0" fillId="0" borderId="13" xfId="0" applyBorder="1"/>
    <xf numFmtId="0" fontId="0" fillId="0" borderId="4" xfId="0" applyBorder="1" applyAlignment="1">
      <alignment horizontal="center" vertical="center"/>
    </xf>
    <xf numFmtId="2" fontId="1" fillId="0" borderId="4" xfId="0" applyNumberFormat="1" applyFont="1" applyBorder="1" applyAlignment="1">
      <alignment horizontal="center" vertical="center"/>
    </xf>
    <xf numFmtId="0" fontId="1" fillId="0" borderId="4" xfId="0" applyFont="1" applyBorder="1" applyAlignment="1">
      <alignment horizontal="center" vertical="center"/>
    </xf>
    <xf numFmtId="0" fontId="1" fillId="3" borderId="5" xfId="0" applyFont="1" applyFill="1" applyBorder="1" applyAlignment="1">
      <alignment horizontal="center"/>
    </xf>
    <xf numFmtId="0" fontId="1" fillId="3" borderId="5" xfId="0" applyFont="1" applyFill="1" applyBorder="1" applyAlignment="1">
      <alignment horizontal="center" vertical="center"/>
    </xf>
    <xf numFmtId="0" fontId="1" fillId="3" borderId="2" xfId="0" applyFont="1" applyFill="1" applyBorder="1" applyAlignment="1">
      <alignment horizontal="center" vertical="center"/>
    </xf>
    <xf numFmtId="0" fontId="6" fillId="0" borderId="5" xfId="0" applyFont="1" applyBorder="1"/>
    <xf numFmtId="0" fontId="4" fillId="4" borderId="36" xfId="0" applyFont="1" applyFill="1" applyBorder="1" applyAlignment="1">
      <alignment horizontal="center"/>
    </xf>
    <xf numFmtId="0" fontId="4" fillId="4" borderId="37" xfId="0" applyFont="1" applyFill="1" applyBorder="1" applyAlignment="1">
      <alignment horizontal="center"/>
    </xf>
    <xf numFmtId="0" fontId="4" fillId="4" borderId="38" xfId="0" applyFont="1" applyFill="1" applyBorder="1" applyAlignment="1">
      <alignment horizontal="center"/>
    </xf>
    <xf numFmtId="0" fontId="6" fillId="0" borderId="1" xfId="0" applyFont="1" applyBorder="1"/>
    <xf numFmtId="0" fontId="6" fillId="0" borderId="2" xfId="0" applyFont="1" applyBorder="1"/>
    <xf numFmtId="0" fontId="8" fillId="4" borderId="4" xfId="0" applyFont="1" applyFill="1" applyBorder="1"/>
    <xf numFmtId="0" fontId="1" fillId="3" borderId="4" xfId="0" applyFont="1" applyFill="1" applyBorder="1" applyAlignment="1">
      <alignment horizontal="center"/>
    </xf>
    <xf numFmtId="0" fontId="10" fillId="0" borderId="0" xfId="0" applyFont="1" applyAlignment="1">
      <alignment horizontal="center" vertical="center"/>
    </xf>
    <xf numFmtId="0" fontId="11" fillId="0" borderId="11" xfId="0" applyFont="1" applyBorder="1" applyAlignment="1">
      <alignment horizontal="center" vertical="center" textRotation="255"/>
    </xf>
    <xf numFmtId="0" fontId="11" fillId="15" borderId="11" xfId="0" applyFont="1" applyFill="1" applyBorder="1" applyAlignment="1">
      <alignment horizontal="center" vertical="center" wrapText="1"/>
    </xf>
    <xf numFmtId="0" fontId="11" fillId="0" borderId="11" xfId="0" applyFont="1" applyBorder="1" applyAlignment="1">
      <alignment horizontal="center" vertical="center" wrapText="1"/>
    </xf>
    <xf numFmtId="0" fontId="12" fillId="12" borderId="31" xfId="0" applyFont="1" applyFill="1" applyBorder="1" applyAlignment="1">
      <alignment horizontal="center" vertical="center" wrapText="1"/>
    </xf>
    <xf numFmtId="0" fontId="12" fillId="12" borderId="30" xfId="0" applyFont="1" applyFill="1" applyBorder="1" applyAlignment="1">
      <alignment horizontal="center" vertical="center" wrapText="1"/>
    </xf>
    <xf numFmtId="0" fontId="11" fillId="15" borderId="11" xfId="0" applyFont="1" applyFill="1" applyBorder="1" applyAlignment="1">
      <alignment horizontal="center" vertical="center" textRotation="255" wrapText="1"/>
    </xf>
    <xf numFmtId="0" fontId="11" fillId="13" borderId="10"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1" fillId="9" borderId="7" xfId="0" applyFont="1" applyFill="1" applyBorder="1" applyAlignment="1">
      <alignment horizontal="center" vertical="center"/>
    </xf>
    <xf numFmtId="0" fontId="11" fillId="2" borderId="7" xfId="0" applyFont="1" applyFill="1" applyBorder="1" applyAlignment="1">
      <alignment horizontal="center" vertical="center"/>
    </xf>
    <xf numFmtId="0" fontId="11" fillId="11" borderId="7" xfId="0" applyFont="1" applyFill="1" applyBorder="1" applyAlignment="1">
      <alignment horizontal="center" vertical="center"/>
    </xf>
    <xf numFmtId="0" fontId="13" fillId="0" borderId="7" xfId="0" applyFont="1" applyBorder="1" applyAlignment="1">
      <alignment horizontal="center" vertical="center" wrapText="1"/>
    </xf>
    <xf numFmtId="0" fontId="11" fillId="8" borderId="7" xfId="0" applyFont="1" applyFill="1" applyBorder="1" applyAlignment="1">
      <alignment horizontal="center" vertical="center" wrapText="1"/>
    </xf>
    <xf numFmtId="0" fontId="11" fillId="0" borderId="7" xfId="0" applyFont="1" applyBorder="1" applyAlignment="1">
      <alignment horizontal="center" vertical="center" wrapText="1"/>
    </xf>
    <xf numFmtId="0" fontId="12" fillId="6" borderId="11" xfId="0" applyFont="1" applyFill="1" applyBorder="1" applyAlignment="1">
      <alignment horizontal="center" vertical="center" wrapText="1"/>
    </xf>
    <xf numFmtId="0" fontId="11" fillId="0" borderId="0" xfId="0" applyFont="1" applyAlignment="1">
      <alignment horizontal="center" vertical="center"/>
    </xf>
    <xf numFmtId="0" fontId="11" fillId="0" borderId="6" xfId="0" applyFont="1" applyBorder="1" applyAlignment="1">
      <alignment horizontal="center" vertical="center" textRotation="255"/>
    </xf>
    <xf numFmtId="0" fontId="11" fillId="15" borderId="6" xfId="0" applyFont="1" applyFill="1" applyBorder="1" applyAlignment="1">
      <alignment horizontal="center" vertical="center" wrapText="1"/>
    </xf>
    <xf numFmtId="0" fontId="11" fillId="0" borderId="6" xfId="0" applyFont="1" applyBorder="1" applyAlignment="1">
      <alignment horizontal="center" vertical="center" wrapText="1"/>
    </xf>
    <xf numFmtId="0" fontId="12" fillId="12" borderId="27" xfId="0" applyFont="1" applyFill="1" applyBorder="1" applyAlignment="1">
      <alignment horizontal="center" vertical="center" wrapText="1"/>
    </xf>
    <xf numFmtId="0" fontId="12" fillId="12" borderId="8" xfId="0" applyFont="1" applyFill="1" applyBorder="1" applyAlignment="1">
      <alignment horizontal="center" vertical="center" wrapText="1"/>
    </xf>
    <xf numFmtId="0" fontId="11" fillId="15" borderId="6" xfId="0" applyFont="1" applyFill="1" applyBorder="1" applyAlignment="1">
      <alignment horizontal="center" vertical="center" textRotation="255" wrapText="1"/>
    </xf>
    <xf numFmtId="0" fontId="11" fillId="9" borderId="7" xfId="0" applyFont="1" applyFill="1" applyBorder="1" applyAlignment="1">
      <alignment horizontal="center" vertical="center" wrapText="1"/>
    </xf>
    <xf numFmtId="0" fontId="11" fillId="9" borderId="35" xfId="0" applyFont="1" applyFill="1" applyBorder="1" applyAlignment="1">
      <alignment horizontal="center" vertical="center" wrapText="1"/>
    </xf>
    <xf numFmtId="0" fontId="11" fillId="9" borderId="34" xfId="0" applyFont="1" applyFill="1" applyBorder="1" applyAlignment="1">
      <alignment horizontal="center" vertical="center"/>
    </xf>
    <xf numFmtId="0" fontId="11" fillId="9" borderId="35" xfId="0" applyFont="1" applyFill="1" applyBorder="1" applyAlignment="1">
      <alignment horizontal="center" vertical="center"/>
    </xf>
    <xf numFmtId="0" fontId="11" fillId="14" borderId="34" xfId="0" applyFont="1" applyFill="1" applyBorder="1" applyAlignment="1">
      <alignment horizontal="center" vertical="center"/>
    </xf>
    <xf numFmtId="0" fontId="11" fillId="14" borderId="7" xfId="0" applyFont="1" applyFill="1" applyBorder="1" applyAlignment="1">
      <alignment horizontal="center" vertical="center"/>
    </xf>
    <xf numFmtId="0" fontId="11" fillId="14" borderId="35" xfId="0" applyFont="1" applyFill="1" applyBorder="1" applyAlignment="1">
      <alignment horizontal="center" vertical="center"/>
    </xf>
    <xf numFmtId="0" fontId="11" fillId="9" borderId="10" xfId="0" applyFont="1" applyFill="1" applyBorder="1" applyAlignment="1">
      <alignment horizontal="center" vertical="center"/>
    </xf>
    <xf numFmtId="0" fontId="12" fillId="6" borderId="6" xfId="0" applyFont="1" applyFill="1" applyBorder="1" applyAlignment="1">
      <alignment horizontal="center" vertical="center" wrapText="1"/>
    </xf>
    <xf numFmtId="0" fontId="11" fillId="0" borderId="9" xfId="0" applyFont="1" applyBorder="1" applyAlignment="1">
      <alignment horizontal="center" vertical="center" textRotation="255"/>
    </xf>
    <xf numFmtId="0" fontId="11" fillId="15" borderId="9" xfId="0" applyFont="1" applyFill="1" applyBorder="1" applyAlignment="1">
      <alignment horizontal="center" vertical="center" wrapText="1"/>
    </xf>
    <xf numFmtId="0" fontId="11" fillId="0" borderId="9" xfId="0" applyFont="1" applyBorder="1" applyAlignment="1">
      <alignment horizontal="center" vertical="center" wrapText="1"/>
    </xf>
    <xf numFmtId="0" fontId="12" fillId="12" borderId="32" xfId="0" applyFont="1" applyFill="1" applyBorder="1" applyAlignment="1">
      <alignment horizontal="center" vertical="center" wrapText="1"/>
    </xf>
    <xf numFmtId="0" fontId="12" fillId="12" borderId="33" xfId="0" applyFont="1" applyFill="1" applyBorder="1" applyAlignment="1">
      <alignment horizontal="center" vertical="center" wrapText="1"/>
    </xf>
    <xf numFmtId="0" fontId="11" fillId="15" borderId="9" xfId="0" applyFont="1" applyFill="1" applyBorder="1" applyAlignment="1">
      <alignment horizontal="center" vertical="center" textRotation="255" wrapText="1"/>
    </xf>
    <xf numFmtId="0" fontId="12" fillId="13" borderId="10" xfId="0" applyFont="1" applyFill="1" applyBorder="1" applyAlignment="1">
      <alignment horizontal="center" vertical="center" wrapText="1"/>
    </xf>
    <xf numFmtId="0" fontId="11" fillId="5" borderId="7" xfId="0" applyFont="1" applyFill="1" applyBorder="1" applyAlignment="1">
      <alignment horizontal="center" vertical="center" textRotation="255" wrapText="1"/>
    </xf>
    <xf numFmtId="0" fontId="11" fillId="5" borderId="7" xfId="0" applyFont="1" applyFill="1" applyBorder="1" applyAlignment="1">
      <alignment horizontal="center" vertical="center" wrapText="1"/>
    </xf>
    <xf numFmtId="0" fontId="11" fillId="9" borderId="15" xfId="0" applyFont="1" applyFill="1" applyBorder="1" applyAlignment="1">
      <alignment horizontal="center" vertical="center" wrapText="1"/>
    </xf>
    <xf numFmtId="0" fontId="11" fillId="9" borderId="21" xfId="0" applyFont="1" applyFill="1" applyBorder="1" applyAlignment="1">
      <alignment horizontal="center" vertical="center" wrapText="1"/>
    </xf>
    <xf numFmtId="0" fontId="11" fillId="9" borderId="24" xfId="0" applyFont="1" applyFill="1" applyBorder="1" applyAlignment="1">
      <alignment horizontal="center" vertical="center" wrapText="1"/>
    </xf>
    <xf numFmtId="0" fontId="11" fillId="9" borderId="18" xfId="0" applyFont="1" applyFill="1" applyBorder="1" applyAlignment="1">
      <alignment horizontal="center" vertical="center" wrapText="1"/>
    </xf>
    <xf numFmtId="0" fontId="11" fillId="14" borderId="24" xfId="0" applyFont="1" applyFill="1" applyBorder="1" applyAlignment="1">
      <alignment horizontal="center" vertical="center" wrapText="1"/>
    </xf>
    <xf numFmtId="0" fontId="11" fillId="14" borderId="18" xfId="0" applyFont="1" applyFill="1" applyBorder="1" applyAlignment="1">
      <alignment horizontal="center" vertical="center" wrapText="1"/>
    </xf>
    <xf numFmtId="0" fontId="11" fillId="14" borderId="21" xfId="0" applyFont="1" applyFill="1" applyBorder="1" applyAlignment="1">
      <alignment horizontal="center" vertical="center" wrapText="1"/>
    </xf>
    <xf numFmtId="0" fontId="11" fillId="9" borderId="10"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1" fillId="11" borderId="7" xfId="0" applyFont="1" applyFill="1" applyBorder="1" applyAlignment="1">
      <alignment horizontal="center" vertical="center" wrapText="1"/>
    </xf>
    <xf numFmtId="0" fontId="11" fillId="0" borderId="0" xfId="0" applyFont="1" applyAlignment="1">
      <alignment horizontal="center" vertical="center" wrapText="1"/>
    </xf>
    <xf numFmtId="0" fontId="14" fillId="4" borderId="11" xfId="0" applyFont="1" applyFill="1" applyBorder="1" applyAlignment="1">
      <alignment horizontal="center" vertical="center"/>
    </xf>
    <xf numFmtId="0" fontId="14" fillId="16" borderId="6" xfId="0" applyFont="1" applyFill="1" applyBorder="1" applyAlignment="1">
      <alignment horizontal="center" vertical="center"/>
    </xf>
    <xf numFmtId="0" fontId="15" fillId="0" borderId="6" xfId="0" applyFont="1" applyBorder="1" applyAlignment="1">
      <alignment horizontal="center" vertical="center"/>
    </xf>
    <xf numFmtId="0" fontId="11" fillId="12" borderId="6" xfId="0" applyFont="1" applyFill="1" applyBorder="1" applyAlignment="1">
      <alignment horizontal="center" vertical="center" wrapText="1"/>
    </xf>
    <xf numFmtId="0" fontId="15" fillId="12" borderId="6" xfId="0" applyFont="1" applyFill="1" applyBorder="1" applyAlignment="1">
      <alignment horizontal="center" vertical="center"/>
    </xf>
    <xf numFmtId="1" fontId="14" fillId="16" borderId="11" xfId="0" applyNumberFormat="1" applyFont="1" applyFill="1" applyBorder="1" applyAlignment="1">
      <alignment horizontal="center" vertical="center"/>
    </xf>
    <xf numFmtId="0" fontId="11" fillId="13" borderId="0" xfId="0" applyFont="1" applyFill="1" applyAlignment="1">
      <alignment horizontal="center" vertical="center"/>
    </xf>
    <xf numFmtId="0" fontId="11" fillId="5" borderId="6" xfId="0" applyFont="1" applyFill="1" applyBorder="1" applyAlignment="1">
      <alignment horizontal="center" vertical="center"/>
    </xf>
    <xf numFmtId="0" fontId="11" fillId="0" borderId="6" xfId="0" applyFont="1" applyBorder="1" applyAlignment="1">
      <alignment horizontal="center" vertical="center"/>
    </xf>
    <xf numFmtId="0" fontId="11" fillId="0" borderId="16" xfId="0" applyFont="1" applyBorder="1" applyAlignment="1">
      <alignment horizontal="center" vertical="center"/>
    </xf>
    <xf numFmtId="0" fontId="11" fillId="0" borderId="22" xfId="0" applyFont="1" applyBorder="1" applyAlignment="1">
      <alignment horizontal="center" vertical="center"/>
    </xf>
    <xf numFmtId="0" fontId="11" fillId="0" borderId="25" xfId="0" applyFont="1" applyBorder="1" applyAlignment="1">
      <alignment horizontal="center" vertical="center"/>
    </xf>
    <xf numFmtId="0" fontId="11" fillId="0" borderId="19" xfId="0" applyFont="1" applyBorder="1" applyAlignment="1">
      <alignment horizontal="center" vertical="center"/>
    </xf>
    <xf numFmtId="0" fontId="11" fillId="15" borderId="25" xfId="0" applyFont="1" applyFill="1" applyBorder="1" applyAlignment="1">
      <alignment horizontal="center" vertical="center"/>
    </xf>
    <xf numFmtId="0" fontId="11" fillId="15" borderId="19" xfId="0" applyFont="1" applyFill="1" applyBorder="1" applyAlignment="1">
      <alignment horizontal="center" vertical="center"/>
    </xf>
    <xf numFmtId="0" fontId="11" fillId="15" borderId="22" xfId="0" applyFont="1" applyFill="1" applyBorder="1" applyAlignment="1">
      <alignment horizontal="center" vertical="center"/>
    </xf>
    <xf numFmtId="0" fontId="11" fillId="0" borderId="8" xfId="0" applyFont="1" applyBorder="1" applyAlignment="1">
      <alignment horizontal="center" vertical="center"/>
    </xf>
    <xf numFmtId="0" fontId="14" fillId="0" borderId="11" xfId="0" applyFont="1" applyBorder="1" applyAlignment="1">
      <alignment horizontal="center" vertical="center"/>
    </xf>
    <xf numFmtId="0" fontId="11" fillId="8" borderId="6" xfId="0" applyFont="1" applyFill="1" applyBorder="1" applyAlignment="1">
      <alignment horizontal="center" vertical="center"/>
    </xf>
    <xf numFmtId="0" fontId="11" fillId="6" borderId="6" xfId="0" applyFont="1" applyFill="1" applyBorder="1" applyAlignment="1">
      <alignment horizontal="center" vertical="center"/>
    </xf>
    <xf numFmtId="0" fontId="14" fillId="4" borderId="6" xfId="0" applyFont="1" applyFill="1" applyBorder="1" applyAlignment="1">
      <alignment horizontal="center" vertical="center"/>
    </xf>
    <xf numFmtId="1" fontId="14" fillId="16" borderId="6" xfId="0" applyNumberFormat="1" applyFont="1" applyFill="1" applyBorder="1" applyAlignment="1">
      <alignment horizontal="center" vertical="center"/>
    </xf>
    <xf numFmtId="0" fontId="12" fillId="13" borderId="8" xfId="0" applyFont="1" applyFill="1" applyBorder="1" applyAlignment="1">
      <alignment horizontal="center"/>
    </xf>
    <xf numFmtId="0" fontId="14" fillId="0" borderId="6" xfId="0" applyFont="1" applyBorder="1" applyAlignment="1">
      <alignment horizontal="center" vertical="center"/>
    </xf>
    <xf numFmtId="0" fontId="12" fillId="13" borderId="6" xfId="0" applyFont="1" applyFill="1" applyBorder="1" applyAlignment="1">
      <alignment horizontal="center"/>
    </xf>
    <xf numFmtId="0" fontId="16" fillId="19" borderId="6" xfId="0" applyFont="1" applyFill="1" applyBorder="1" applyAlignment="1">
      <alignment horizontal="center" vertical="center"/>
    </xf>
    <xf numFmtId="0" fontId="15" fillId="0" borderId="6" xfId="0" applyFont="1" applyBorder="1" applyAlignment="1">
      <alignment horizontal="center" vertical="center"/>
    </xf>
    <xf numFmtId="0" fontId="17" fillId="18" borderId="6" xfId="0" applyFont="1" applyFill="1" applyBorder="1" applyAlignment="1">
      <alignment horizontal="center" vertical="center"/>
    </xf>
    <xf numFmtId="0" fontId="11" fillId="12" borderId="6" xfId="0" applyFont="1" applyFill="1" applyBorder="1" applyAlignment="1">
      <alignment vertical="center" wrapText="1"/>
    </xf>
    <xf numFmtId="0" fontId="15" fillId="12" borderId="6" xfId="0" applyFont="1" applyFill="1" applyBorder="1" applyAlignment="1">
      <alignment horizontal="center" vertical="center"/>
    </xf>
    <xf numFmtId="0" fontId="12" fillId="13" borderId="27" xfId="0" applyFont="1" applyFill="1" applyBorder="1" applyAlignment="1">
      <alignment horizontal="center"/>
    </xf>
    <xf numFmtId="0" fontId="14" fillId="4" borderId="9" xfId="0" applyFont="1" applyFill="1" applyBorder="1" applyAlignment="1">
      <alignment horizontal="center" vertical="center"/>
    </xf>
    <xf numFmtId="0" fontId="14" fillId="16" borderId="9" xfId="0" applyFont="1" applyFill="1" applyBorder="1" applyAlignment="1">
      <alignment horizontal="center" vertical="center"/>
    </xf>
    <xf numFmtId="0" fontId="15" fillId="0" borderId="9" xfId="0" applyFont="1" applyBorder="1" applyAlignment="1">
      <alignment horizontal="center" vertical="center"/>
    </xf>
    <xf numFmtId="0" fontId="11" fillId="0" borderId="17" xfId="0" applyFont="1" applyBorder="1" applyAlignment="1">
      <alignment horizontal="center" vertical="center"/>
    </xf>
    <xf numFmtId="0" fontId="11" fillId="0" borderId="23" xfId="0" applyFont="1" applyBorder="1" applyAlignment="1">
      <alignment horizontal="center" vertical="center"/>
    </xf>
    <xf numFmtId="0" fontId="11" fillId="0" borderId="26" xfId="0" applyFont="1" applyBorder="1" applyAlignment="1">
      <alignment horizontal="center" vertical="center"/>
    </xf>
    <xf numFmtId="0" fontId="11" fillId="0" borderId="20" xfId="0" applyFont="1" applyBorder="1" applyAlignment="1">
      <alignment horizontal="center" vertical="center"/>
    </xf>
    <xf numFmtId="0" fontId="11" fillId="15" borderId="26" xfId="0" applyFont="1" applyFill="1" applyBorder="1" applyAlignment="1">
      <alignment horizontal="center" vertical="center"/>
    </xf>
    <xf numFmtId="0" fontId="11" fillId="15" borderId="20" xfId="0" applyFont="1" applyFill="1" applyBorder="1" applyAlignment="1">
      <alignment horizontal="center" vertical="center"/>
    </xf>
    <xf numFmtId="0" fontId="11" fillId="15" borderId="23" xfId="0" applyFont="1" applyFill="1" applyBorder="1" applyAlignment="1">
      <alignment horizontal="center" vertical="center"/>
    </xf>
    <xf numFmtId="0" fontId="11" fillId="0" borderId="9" xfId="0" applyFont="1" applyBorder="1" applyAlignment="1">
      <alignment horizontal="center" vertical="center"/>
    </xf>
    <xf numFmtId="0" fontId="12" fillId="3" borderId="7" xfId="0" applyFont="1" applyFill="1" applyBorder="1" applyAlignment="1">
      <alignment horizontal="center" vertical="center" wrapText="1"/>
    </xf>
    <xf numFmtId="0" fontId="12" fillId="12" borderId="7" xfId="0" applyFont="1" applyFill="1" applyBorder="1" applyAlignment="1">
      <alignment horizontal="center" vertical="center"/>
    </xf>
    <xf numFmtId="1" fontId="14" fillId="16" borderId="9" xfId="0" applyNumberFormat="1" applyFont="1" applyFill="1" applyBorder="1" applyAlignment="1">
      <alignment horizontal="center" vertical="center"/>
    </xf>
    <xf numFmtId="0" fontId="12" fillId="13" borderId="28" xfId="0" applyFont="1" applyFill="1" applyBorder="1" applyAlignment="1">
      <alignment horizontal="center" vertical="center"/>
    </xf>
    <xf numFmtId="0" fontId="11" fillId="5" borderId="7" xfId="0" applyFont="1" applyFill="1" applyBorder="1" applyAlignment="1">
      <alignment horizontal="center" vertical="center"/>
    </xf>
    <xf numFmtId="1" fontId="12" fillId="2" borderId="10" xfId="0" applyNumberFormat="1" applyFont="1" applyFill="1" applyBorder="1" applyAlignment="1">
      <alignment horizontal="center" vertical="center"/>
    </xf>
    <xf numFmtId="0" fontId="11" fillId="0" borderId="7" xfId="0" applyFont="1" applyBorder="1" applyAlignment="1">
      <alignment horizontal="center" vertical="center"/>
    </xf>
    <xf numFmtId="164" fontId="14" fillId="4" borderId="7" xfId="0" applyNumberFormat="1" applyFont="1" applyFill="1" applyBorder="1" applyAlignment="1">
      <alignment horizontal="center" vertical="center"/>
    </xf>
    <xf numFmtId="0" fontId="13" fillId="0" borderId="7" xfId="0" applyFont="1" applyBorder="1" applyAlignment="1">
      <alignment horizontal="center" vertical="center"/>
    </xf>
    <xf numFmtId="2" fontId="14" fillId="4" borderId="7" xfId="0" applyNumberFormat="1" applyFont="1" applyFill="1" applyBorder="1" applyAlignment="1">
      <alignment horizontal="center" vertical="center"/>
    </xf>
    <xf numFmtId="0" fontId="13" fillId="15" borderId="7" xfId="0" applyFont="1" applyFill="1" applyBorder="1" applyAlignment="1">
      <alignment horizontal="center" vertical="center"/>
    </xf>
    <xf numFmtId="2" fontId="14" fillId="16" borderId="7" xfId="0" applyNumberFormat="1" applyFont="1" applyFill="1" applyBorder="1" applyAlignment="1">
      <alignment horizontal="center" vertical="center"/>
    </xf>
    <xf numFmtId="2" fontId="12" fillId="2" borderId="7" xfId="0" applyNumberFormat="1" applyFont="1" applyFill="1" applyBorder="1" applyAlignment="1">
      <alignment horizontal="center" vertical="center"/>
    </xf>
    <xf numFmtId="1" fontId="12" fillId="2" borderId="7" xfId="0" applyNumberFormat="1" applyFont="1" applyFill="1" applyBorder="1" applyAlignment="1">
      <alignment horizontal="center" vertical="center"/>
    </xf>
    <xf numFmtId="2" fontId="11" fillId="0" borderId="7" xfId="0" applyNumberFormat="1" applyFont="1" applyBorder="1" applyAlignment="1">
      <alignment horizontal="center" vertical="center"/>
    </xf>
    <xf numFmtId="2" fontId="15" fillId="0" borderId="7" xfId="0" applyNumberFormat="1" applyFont="1" applyBorder="1" applyAlignment="1">
      <alignment horizontal="center" vertical="center"/>
    </xf>
    <xf numFmtId="1" fontId="18" fillId="8" borderId="7" xfId="0" applyNumberFormat="1" applyFont="1" applyFill="1" applyBorder="1" applyAlignment="1">
      <alignment horizontal="center" vertical="center"/>
    </xf>
    <xf numFmtId="0" fontId="18" fillId="8" borderId="7" xfId="0" applyFont="1" applyFill="1" applyBorder="1" applyAlignment="1">
      <alignment horizontal="center" vertical="center"/>
    </xf>
    <xf numFmtId="1" fontId="12" fillId="0" borderId="7" xfId="0" applyNumberFormat="1" applyFont="1" applyBorder="1" applyAlignment="1">
      <alignment horizontal="center" vertical="center"/>
    </xf>
    <xf numFmtId="1" fontId="12" fillId="6" borderId="7" xfId="0" applyNumberFormat="1" applyFont="1" applyFill="1" applyBorder="1" applyAlignment="1">
      <alignment horizontal="center" vertical="center"/>
    </xf>
    <xf numFmtId="0" fontId="12" fillId="0" borderId="0" xfId="0" applyFont="1" applyAlignment="1">
      <alignment horizontal="center" vertical="center"/>
    </xf>
    <xf numFmtId="0" fontId="12" fillId="7" borderId="0" xfId="0" applyFont="1" applyFill="1" applyAlignment="1">
      <alignment horizontal="center" vertical="center" wrapText="1"/>
    </xf>
    <xf numFmtId="0" fontId="18" fillId="8" borderId="0" xfId="0" applyFont="1" applyFill="1" applyAlignment="1">
      <alignment horizontal="center" vertical="center"/>
    </xf>
    <xf numFmtId="0" fontId="18" fillId="0" borderId="0" xfId="0" applyFont="1" applyAlignment="1">
      <alignment horizontal="center" vertical="center" wrapText="1"/>
    </xf>
    <xf numFmtId="0" fontId="18" fillId="7" borderId="0" xfId="0" applyFont="1" applyFill="1" applyAlignment="1">
      <alignment horizontal="center" vertical="center"/>
    </xf>
    <xf numFmtId="0" fontId="18" fillId="0" borderId="0" xfId="0" applyFont="1" applyAlignment="1">
      <alignment horizontal="center" vertical="center"/>
    </xf>
    <xf numFmtId="0" fontId="18" fillId="5" borderId="6" xfId="0" applyFont="1" applyFill="1" applyBorder="1" applyAlignment="1">
      <alignment horizontal="center" vertical="center"/>
    </xf>
    <xf numFmtId="2" fontId="18" fillId="7" borderId="0" xfId="0" applyNumberFormat="1" applyFont="1" applyFill="1" applyAlignment="1">
      <alignment horizontal="center" vertical="center"/>
    </xf>
    <xf numFmtId="1" fontId="11" fillId="0" borderId="9" xfId="0" applyNumberFormat="1" applyFont="1" applyBorder="1" applyAlignment="1">
      <alignment horizontal="center" vertical="center"/>
    </xf>
    <xf numFmtId="0" fontId="12" fillId="8" borderId="9" xfId="0" applyFont="1" applyFill="1" applyBorder="1" applyAlignment="1">
      <alignment horizontal="center" vertical="center"/>
    </xf>
    <xf numFmtId="9" fontId="12" fillId="6" borderId="9" xfId="0" applyNumberFormat="1" applyFont="1" applyFill="1" applyBorder="1" applyAlignment="1">
      <alignment horizontal="center" vertical="center"/>
    </xf>
    <xf numFmtId="0" fontId="11" fillId="0" borderId="0" xfId="0" applyFont="1" applyAlignment="1">
      <alignment horizontal="center" vertical="center" wrapText="1"/>
    </xf>
    <xf numFmtId="0" fontId="11" fillId="0" borderId="8" xfId="0" applyFont="1" applyBorder="1" applyAlignment="1">
      <alignment horizontal="center" vertical="center" wrapText="1"/>
    </xf>
    <xf numFmtId="0" fontId="12" fillId="17" borderId="7" xfId="0" applyFont="1" applyFill="1" applyBorder="1" applyAlignment="1">
      <alignment horizontal="center" vertical="center" wrapText="1"/>
    </xf>
    <xf numFmtId="0" fontId="12" fillId="5" borderId="7" xfId="0" applyFont="1" applyFill="1" applyBorder="1" applyAlignment="1">
      <alignment horizontal="center" vertical="center"/>
    </xf>
    <xf numFmtId="0" fontId="11" fillId="17" borderId="7" xfId="0" applyFont="1" applyFill="1" applyBorder="1" applyAlignment="1">
      <alignment horizontal="center" vertical="center"/>
    </xf>
    <xf numFmtId="0" fontId="11" fillId="17" borderId="28" xfId="0" applyFont="1" applyFill="1" applyBorder="1" applyAlignment="1">
      <alignment horizontal="center" vertical="center"/>
    </xf>
    <xf numFmtId="0" fontId="11" fillId="0" borderId="11" xfId="0" applyFont="1" applyBorder="1" applyAlignment="1">
      <alignment horizontal="center" vertical="center"/>
    </xf>
    <xf numFmtId="0" fontId="11" fillId="8" borderId="11" xfId="0" applyFont="1" applyFill="1" applyBorder="1" applyAlignment="1">
      <alignment horizontal="center" vertical="center"/>
    </xf>
    <xf numFmtId="0" fontId="11" fillId="17" borderId="7" xfId="0" applyFont="1" applyFill="1" applyBorder="1" applyAlignment="1">
      <alignment horizontal="center" vertical="center" wrapText="1"/>
    </xf>
    <xf numFmtId="2" fontId="15" fillId="17" borderId="7" xfId="0" applyNumberFormat="1" applyFont="1" applyFill="1" applyBorder="1" applyAlignment="1">
      <alignment horizontal="center" vertical="center"/>
    </xf>
    <xf numFmtId="0" fontId="11" fillId="17" borderId="9" xfId="0" applyFont="1" applyFill="1" applyBorder="1" applyAlignment="1">
      <alignment horizontal="center" vertical="center"/>
    </xf>
    <xf numFmtId="0" fontId="19" fillId="17" borderId="9" xfId="0" applyFont="1" applyFill="1" applyBorder="1" applyAlignment="1">
      <alignment horizontal="center" vertical="center"/>
    </xf>
    <xf numFmtId="2" fontId="11" fillId="17" borderId="9" xfId="0" applyNumberFormat="1" applyFont="1" applyFill="1" applyBorder="1" applyAlignment="1">
      <alignment horizontal="center" vertical="center"/>
    </xf>
    <xf numFmtId="0" fontId="11" fillId="0" borderId="0" xfId="0" applyFont="1" applyAlignment="1">
      <alignment horizontal="right" vertical="center"/>
    </xf>
    <xf numFmtId="0" fontId="11" fillId="0" borderId="6" xfId="0" applyFont="1" applyBorder="1" applyAlignment="1">
      <alignment horizontal="right" vertical="center"/>
    </xf>
    <xf numFmtId="0" fontId="19" fillId="17" borderId="7" xfId="0" applyFont="1" applyFill="1" applyBorder="1" applyAlignment="1">
      <alignment horizontal="center" vertical="center"/>
    </xf>
    <xf numFmtId="2" fontId="11" fillId="17" borderId="7" xfId="0" applyNumberFormat="1" applyFont="1" applyFill="1" applyBorder="1" applyAlignment="1">
      <alignment horizontal="center" vertical="center"/>
    </xf>
    <xf numFmtId="0" fontId="11" fillId="8" borderId="9" xfId="0" applyFont="1" applyFill="1" applyBorder="1" applyAlignment="1">
      <alignment horizontal="center" vertical="center"/>
    </xf>
    <xf numFmtId="0" fontId="11" fillId="0" borderId="0" xfId="0" applyFont="1" applyAlignment="1">
      <alignment horizontal="center" vertical="center"/>
    </xf>
    <xf numFmtId="0" fontId="16" fillId="19" borderId="0" xfId="0" applyFont="1" applyFill="1" applyAlignment="1">
      <alignment horizontal="center" vertical="center"/>
    </xf>
    <xf numFmtId="1" fontId="11" fillId="8" borderId="9" xfId="0" applyNumberFormat="1" applyFont="1" applyFill="1" applyBorder="1" applyAlignment="1">
      <alignment horizontal="center" vertical="center"/>
    </xf>
    <xf numFmtId="1" fontId="11" fillId="0" borderId="7" xfId="0" applyNumberFormat="1" applyFont="1" applyBorder="1" applyAlignment="1">
      <alignment horizontal="center" vertical="center"/>
    </xf>
    <xf numFmtId="1" fontId="11" fillId="8" borderId="7" xfId="0" applyNumberFormat="1" applyFont="1" applyFill="1" applyBorder="1" applyAlignment="1">
      <alignment horizontal="center" vertical="center"/>
    </xf>
    <xf numFmtId="1" fontId="11" fillId="0" borderId="0" xfId="0" applyNumberFormat="1" applyFont="1" applyAlignment="1">
      <alignment horizontal="center" vertical="center"/>
    </xf>
    <xf numFmtId="0" fontId="12" fillId="9" borderId="0" xfId="0" applyFont="1" applyFill="1" applyAlignment="1">
      <alignment horizontal="right" vertical="center"/>
    </xf>
    <xf numFmtId="0" fontId="12" fillId="9" borderId="8" xfId="0" applyFont="1" applyFill="1" applyBorder="1" applyAlignment="1">
      <alignment horizontal="right" vertical="center"/>
    </xf>
    <xf numFmtId="1" fontId="12" fillId="9" borderId="7" xfId="0" applyNumberFormat="1" applyFont="1" applyFill="1" applyBorder="1" applyAlignment="1">
      <alignment horizontal="center" vertical="center"/>
    </xf>
    <xf numFmtId="165" fontId="11" fillId="0" borderId="0" xfId="0" applyNumberFormat="1" applyFont="1" applyAlignment="1">
      <alignment horizontal="center" vertical="center"/>
    </xf>
    <xf numFmtId="0" fontId="12" fillId="10" borderId="0" xfId="0" applyFont="1" applyFill="1" applyAlignment="1">
      <alignment horizontal="right" vertical="center"/>
    </xf>
    <xf numFmtId="0" fontId="12" fillId="10" borderId="8" xfId="0" applyFont="1" applyFill="1" applyBorder="1" applyAlignment="1">
      <alignment horizontal="right" vertical="center"/>
    </xf>
    <xf numFmtId="1" fontId="12" fillId="10" borderId="7" xfId="0" applyNumberFormat="1" applyFont="1" applyFill="1" applyBorder="1" applyAlignment="1">
      <alignment horizontal="center" vertical="center"/>
    </xf>
    <xf numFmtId="0" fontId="11" fillId="6" borderId="0" xfId="0" applyFont="1" applyFill="1" applyAlignment="1">
      <alignment horizontal="center" vertical="center"/>
    </xf>
    <xf numFmtId="0" fontId="12" fillId="6" borderId="0" xfId="0" applyFont="1" applyFill="1" applyAlignment="1">
      <alignment horizontal="center" vertical="center"/>
    </xf>
    <xf numFmtId="0" fontId="12" fillId="6" borderId="8" xfId="0" applyFont="1" applyFill="1" applyBorder="1" applyAlignment="1">
      <alignment horizontal="center" vertical="center"/>
    </xf>
    <xf numFmtId="9" fontId="12" fillId="6" borderId="28" xfId="0" applyNumberFormat="1" applyFont="1" applyFill="1" applyBorder="1" applyAlignment="1">
      <alignment horizontal="center" vertical="center"/>
    </xf>
    <xf numFmtId="9" fontId="12" fillId="6" borderId="10" xfId="0" applyNumberFormat="1" applyFont="1" applyFill="1" applyBorder="1" applyAlignment="1">
      <alignment horizontal="center" vertical="center"/>
    </xf>
    <xf numFmtId="0" fontId="11" fillId="0" borderId="29" xfId="0" applyFont="1" applyBorder="1" applyAlignment="1">
      <alignment horizontal="center" vertical="center" textRotation="255"/>
    </xf>
    <xf numFmtId="0" fontId="11" fillId="0" borderId="29" xfId="0" applyFont="1" applyBorder="1" applyAlignment="1">
      <alignment horizontal="center" vertical="center" wrapText="1"/>
    </xf>
    <xf numFmtId="0" fontId="11" fillId="0" borderId="30" xfId="0" applyFont="1" applyBorder="1" applyAlignment="1">
      <alignment horizontal="center" vertical="center" wrapText="1"/>
    </xf>
    <xf numFmtId="0" fontId="12" fillId="5" borderId="7" xfId="0" applyFont="1" applyFill="1" applyBorder="1" applyAlignment="1">
      <alignment horizontal="center" vertical="center" wrapText="1"/>
    </xf>
    <xf numFmtId="1" fontId="15" fillId="5" borderId="7" xfId="0" applyNumberFormat="1" applyFont="1" applyFill="1" applyBorder="1" applyAlignment="1">
      <alignment horizontal="center" vertical="center"/>
    </xf>
    <xf numFmtId="0" fontId="19" fillId="5" borderId="7" xfId="0" applyFont="1" applyFill="1" applyBorder="1" applyAlignment="1">
      <alignment horizontal="center" vertical="center"/>
    </xf>
    <xf numFmtId="2" fontId="11" fillId="5" borderId="7" xfId="0" applyNumberFormat="1" applyFont="1" applyFill="1" applyBorder="1" applyAlignment="1">
      <alignment horizontal="center" vertical="center"/>
    </xf>
    <xf numFmtId="0" fontId="11" fillId="0" borderId="0" xfId="0" applyFont="1" applyAlignment="1">
      <alignment horizontal="center" vertical="center" textRotation="255"/>
    </xf>
    <xf numFmtId="2" fontId="15" fillId="5" borderId="7" xfId="0" applyNumberFormat="1" applyFont="1" applyFill="1" applyBorder="1" applyAlignment="1">
      <alignment horizontal="center" vertical="center"/>
    </xf>
    <xf numFmtId="2" fontId="12" fillId="5" borderId="7" xfId="0" applyNumberFormat="1" applyFont="1" applyFill="1" applyBorder="1" applyAlignment="1">
      <alignment horizontal="center" vertical="center"/>
    </xf>
    <xf numFmtId="1" fontId="12" fillId="5" borderId="7" xfId="0" applyNumberFormat="1" applyFont="1" applyFill="1" applyBorder="1" applyAlignment="1">
      <alignment horizontal="center" vertical="center"/>
    </xf>
    <xf numFmtId="0" fontId="11" fillId="0" borderId="14" xfId="0" applyFont="1" applyBorder="1" applyAlignment="1">
      <alignment horizontal="left" vertical="center"/>
    </xf>
    <xf numFmtId="0" fontId="11" fillId="0" borderId="14" xfId="0" applyFont="1" applyBorder="1" applyAlignment="1">
      <alignment horizontal="center" vertical="center"/>
    </xf>
    <xf numFmtId="0" fontId="12" fillId="8" borderId="14" xfId="0" applyFont="1" applyFill="1" applyBorder="1" applyAlignment="1">
      <alignment horizontal="center" vertical="center"/>
    </xf>
  </cellXfs>
  <cellStyles count="2">
    <cellStyle name="Lien hypertexte"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647700</xdr:colOff>
      <xdr:row>33</xdr:row>
      <xdr:rowOff>83819</xdr:rowOff>
    </xdr:from>
    <xdr:to>
      <xdr:col>19</xdr:col>
      <xdr:colOff>228600</xdr:colOff>
      <xdr:row>48</xdr:row>
      <xdr:rowOff>161924</xdr:rowOff>
    </xdr:to>
    <xdr:sp macro="" textlink="">
      <xdr:nvSpPr>
        <xdr:cNvPr id="1033" name="Text Box 9">
          <a:extLst>
            <a:ext uri="{FF2B5EF4-FFF2-40B4-BE49-F238E27FC236}">
              <a16:creationId xmlns:a16="http://schemas.microsoft.com/office/drawing/2014/main" id="{00000000-0008-0000-0000-000009040000}"/>
            </a:ext>
          </a:extLst>
        </xdr:cNvPr>
        <xdr:cNvSpPr txBox="1">
          <a:spLocks noChangeArrowheads="1"/>
        </xdr:cNvSpPr>
      </xdr:nvSpPr>
      <xdr:spPr bwMode="auto">
        <a:xfrm>
          <a:off x="5334000" y="9475469"/>
          <a:ext cx="4924425" cy="318325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fr-FR" sz="900" b="1" i="0" u="sng" strike="noStrike" baseline="0">
              <a:solidFill>
                <a:srgbClr val="000000"/>
              </a:solidFill>
              <a:latin typeface="Arial"/>
              <a:cs typeface="Arial"/>
            </a:rPr>
            <a:t>Objet de la réclamation concernant le calcul de la valeur locative de 1970 :</a:t>
          </a:r>
          <a:endParaRPr lang="fr-FR" sz="900" b="1" i="0" u="none" strike="noStrike" baseline="0">
            <a:solidFill>
              <a:srgbClr val="000000"/>
            </a:solidFill>
            <a:latin typeface="Arial"/>
            <a:cs typeface="Arial"/>
          </a:endParaRPr>
        </a:p>
        <a:p>
          <a:pPr algn="l" rtl="0">
            <a:defRPr sz="1000"/>
          </a:pPr>
          <a:r>
            <a:rPr lang="fr-FR" sz="900" b="0" i="0" u="sng" strike="noStrike" baseline="0">
              <a:solidFill>
                <a:srgbClr val="000000"/>
              </a:solidFill>
              <a:latin typeface="Arial"/>
              <a:cs typeface="Arial"/>
            </a:rPr>
            <a:t>Je rectifie :</a:t>
          </a:r>
        </a:p>
        <a:p>
          <a:pPr algn="l" rtl="0">
            <a:defRPr sz="1000"/>
          </a:pPr>
          <a:r>
            <a:rPr lang="fr-FR" sz="900" b="0" i="0" u="none" strike="noStrike" baseline="0">
              <a:solidFill>
                <a:srgbClr val="000000"/>
              </a:solidFill>
              <a:latin typeface="Arial"/>
              <a:cs typeface="Arial"/>
            </a:rPr>
            <a:t>- le type de la déclaration (H1,H2)</a:t>
          </a:r>
        </a:p>
        <a:p>
          <a:pPr algn="l" rtl="0">
            <a:defRPr sz="1000"/>
          </a:pPr>
          <a:endParaRPr lang="fr-FR" sz="900" b="0" i="0" u="none" strike="noStrike" baseline="0">
            <a:solidFill>
              <a:srgbClr val="000000"/>
            </a:solidFill>
            <a:latin typeface="Arial"/>
            <a:cs typeface="Arial"/>
          </a:endParaRPr>
        </a:p>
        <a:p>
          <a:pPr algn="l" rtl="0">
            <a:defRPr sz="1000"/>
          </a:pPr>
          <a:r>
            <a:rPr lang="fr-FR" sz="900" b="0" i="0" u="none" strike="noStrike" baseline="0">
              <a:solidFill>
                <a:srgbClr val="000000"/>
              </a:solidFill>
              <a:latin typeface="Arial"/>
              <a:cs typeface="Arial"/>
            </a:rPr>
            <a:t>- les m2 de la superficie principale</a:t>
          </a:r>
        </a:p>
        <a:p>
          <a:pPr algn="l" rtl="0">
            <a:defRPr sz="1000"/>
          </a:pPr>
          <a:endParaRPr lang="fr-FR" sz="900" b="0" i="0" u="none" strike="noStrike" baseline="0">
            <a:solidFill>
              <a:srgbClr val="000000"/>
            </a:solidFill>
            <a:latin typeface="Arial"/>
            <a:cs typeface="Arial"/>
          </a:endParaRPr>
        </a:p>
        <a:p>
          <a:pPr algn="l" rtl="0">
            <a:defRPr sz="1000"/>
          </a:pPr>
          <a:r>
            <a:rPr lang="fr-FR" sz="900" b="0" i="0" u="none" strike="noStrike" baseline="0">
              <a:solidFill>
                <a:srgbClr val="000000"/>
              </a:solidFill>
              <a:latin typeface="Arial"/>
              <a:cs typeface="Arial"/>
            </a:rPr>
            <a:t>- les m2 de la superficie des éléments secondaires</a:t>
          </a:r>
        </a:p>
        <a:p>
          <a:pPr algn="l" rtl="0">
            <a:defRPr sz="1000"/>
          </a:pPr>
          <a:endParaRPr lang="fr-FR" sz="900" b="0" i="0" u="none" strike="noStrike" baseline="0">
            <a:solidFill>
              <a:srgbClr val="000000"/>
            </a:solidFill>
            <a:latin typeface="Arial"/>
            <a:cs typeface="Arial"/>
          </a:endParaRPr>
        </a:p>
        <a:p>
          <a:pPr algn="l" rtl="0">
            <a:defRPr sz="1000"/>
          </a:pPr>
          <a:r>
            <a:rPr lang="fr-FR" sz="900" b="0" i="0" u="none" strike="noStrike" baseline="0">
              <a:solidFill>
                <a:srgbClr val="000000"/>
              </a:solidFill>
              <a:latin typeface="Arial"/>
              <a:cs typeface="Arial"/>
            </a:rPr>
            <a:t>- les m2 des éléments bâtis formant dépendance</a:t>
          </a:r>
        </a:p>
        <a:p>
          <a:pPr algn="l" rtl="0">
            <a:defRPr sz="1000"/>
          </a:pPr>
          <a:endParaRPr lang="fr-FR" sz="900" b="0" i="0" u="none" strike="noStrike" baseline="0">
            <a:solidFill>
              <a:srgbClr val="000000"/>
            </a:solidFill>
            <a:latin typeface="Arial"/>
            <a:cs typeface="Arial"/>
          </a:endParaRPr>
        </a:p>
        <a:p>
          <a:pPr algn="l" rtl="0">
            <a:defRPr sz="1000"/>
          </a:pPr>
          <a:r>
            <a:rPr lang="fr-FR" sz="900" b="0" i="0" u="none" strike="noStrike" baseline="0">
              <a:solidFill>
                <a:srgbClr val="000000"/>
              </a:solidFill>
              <a:latin typeface="Arial"/>
              <a:cs typeface="Arial"/>
            </a:rPr>
            <a:t>- le nombre de pièces réellement équipés d'un chauffage parmi les pièces taxées</a:t>
          </a:r>
        </a:p>
        <a:p>
          <a:pPr algn="l" rtl="0">
            <a:defRPr sz="1000"/>
          </a:pPr>
          <a:endParaRPr lang="fr-FR" sz="900" b="0" i="0" u="none" strike="noStrike" baseline="0">
            <a:solidFill>
              <a:srgbClr val="000000"/>
            </a:solidFill>
            <a:latin typeface="Arial"/>
            <a:cs typeface="Arial"/>
          </a:endParaRPr>
        </a:p>
        <a:p>
          <a:pPr algn="l" rtl="0">
            <a:defRPr sz="1000"/>
          </a:pPr>
          <a:r>
            <a:rPr lang="fr-FR" sz="900" b="0" i="0" u="none" strike="noStrike" baseline="0">
              <a:solidFill>
                <a:srgbClr val="000000"/>
              </a:solidFill>
              <a:latin typeface="Arial"/>
              <a:cs typeface="Arial"/>
            </a:rPr>
            <a:t>- les équivalences superficielles</a:t>
          </a:r>
        </a:p>
        <a:p>
          <a:pPr algn="l" rtl="0">
            <a:defRPr sz="1000"/>
          </a:pPr>
          <a:endParaRPr lang="fr-FR" sz="900" b="0" i="0" u="none" strike="noStrike" baseline="0">
            <a:solidFill>
              <a:srgbClr val="000000"/>
            </a:solidFill>
            <a:latin typeface="Arial"/>
            <a:cs typeface="Arial"/>
          </a:endParaRPr>
        </a:p>
        <a:p>
          <a:pPr algn="l" rtl="0">
            <a:defRPr sz="1000"/>
          </a:pPr>
          <a:r>
            <a:rPr lang="fr-FR" sz="900" b="0" i="0" u="none" strike="noStrike" baseline="0">
              <a:solidFill>
                <a:srgbClr val="000000"/>
              </a:solidFill>
              <a:latin typeface="Arial"/>
              <a:cs typeface="Arial"/>
            </a:rPr>
            <a:t>- le coefficient ascenseur</a:t>
          </a:r>
        </a:p>
        <a:p>
          <a:pPr algn="l" rtl="0">
            <a:defRPr sz="1000"/>
          </a:pPr>
          <a:endParaRPr lang="fr-FR" sz="900" b="0" i="0" u="none" strike="noStrike" baseline="0">
            <a:solidFill>
              <a:srgbClr val="000000"/>
            </a:solidFill>
            <a:latin typeface="Arial"/>
            <a:cs typeface="Arial"/>
          </a:endParaRPr>
        </a:p>
        <a:p>
          <a:pPr algn="l" rtl="0">
            <a:defRPr sz="1000"/>
          </a:pPr>
          <a:r>
            <a:rPr lang="fr-FR" sz="900" b="0" i="0" u="sng" strike="noStrike" baseline="0">
              <a:solidFill>
                <a:srgbClr val="000000"/>
              </a:solidFill>
              <a:latin typeface="Arial"/>
              <a:cs typeface="Arial"/>
            </a:rPr>
            <a:t>Je conteste :</a:t>
          </a:r>
        </a:p>
        <a:p>
          <a:pPr algn="l" rtl="0">
            <a:defRPr sz="1000"/>
          </a:pPr>
          <a:r>
            <a:rPr lang="fr-FR" sz="900" b="0" i="0" u="none" strike="noStrike" baseline="0">
              <a:solidFill>
                <a:srgbClr val="000000"/>
              </a:solidFill>
              <a:latin typeface="Arial"/>
              <a:cs typeface="Arial"/>
            </a:rPr>
            <a:t>- les coefficients de pondération des éléments secondaires et / ou des constructions accessoires</a:t>
          </a:r>
        </a:p>
        <a:p>
          <a:pPr algn="l" rtl="0">
            <a:defRPr sz="1000"/>
          </a:pPr>
          <a:endParaRPr lang="fr-FR" sz="900" b="0" i="0" u="none" strike="noStrike" baseline="0">
            <a:solidFill>
              <a:srgbClr val="000000"/>
            </a:solidFill>
            <a:latin typeface="Arial"/>
            <a:cs typeface="Arial"/>
          </a:endParaRPr>
        </a:p>
        <a:p>
          <a:pPr algn="l" rtl="0">
            <a:defRPr sz="1000"/>
          </a:pPr>
          <a:r>
            <a:rPr lang="fr-FR" sz="900" b="0" i="0" u="none" strike="noStrike" baseline="0">
              <a:solidFill>
                <a:srgbClr val="000000"/>
              </a:solidFill>
              <a:latin typeface="Arial"/>
              <a:cs typeface="Arial"/>
            </a:rPr>
            <a:t>- la catégorie, le local pris en référence (non représentatif) et donc la valeur locative au m2 pondérée</a:t>
          </a:r>
        </a:p>
        <a:p>
          <a:pPr algn="l" rtl="0">
            <a:defRPr sz="1000"/>
          </a:pPr>
          <a:endParaRPr lang="fr-FR" sz="900" b="0" i="0" u="none" strike="noStrike" baseline="0">
            <a:solidFill>
              <a:srgbClr val="000000"/>
            </a:solidFill>
            <a:latin typeface="Arial"/>
            <a:cs typeface="Arial"/>
          </a:endParaRPr>
        </a:p>
        <a:p>
          <a:pPr algn="l" rtl="0">
            <a:defRPr sz="1000"/>
          </a:pPr>
          <a:r>
            <a:rPr lang="fr-FR" sz="900" b="0" i="0" u="none" strike="noStrike" baseline="0">
              <a:solidFill>
                <a:srgbClr val="000000"/>
              </a:solidFill>
              <a:latin typeface="Arial"/>
              <a:cs typeface="Arial"/>
            </a:rPr>
            <a:t>- le coefficient de degré d'entretien</a:t>
          </a:r>
        </a:p>
        <a:p>
          <a:pPr algn="l" rtl="0">
            <a:defRPr sz="1000"/>
          </a:pPr>
          <a:endParaRPr lang="fr-FR" sz="900" b="0" i="0" u="none" strike="noStrike" baseline="0">
            <a:solidFill>
              <a:srgbClr val="000000"/>
            </a:solidFill>
            <a:latin typeface="Arial"/>
            <a:cs typeface="Arial"/>
          </a:endParaRPr>
        </a:p>
        <a:p>
          <a:pPr algn="l" rtl="0">
            <a:defRPr sz="1000"/>
          </a:pPr>
          <a:r>
            <a:rPr lang="fr-FR" sz="900" b="0" i="0" u="none" strike="noStrike" baseline="0">
              <a:solidFill>
                <a:srgbClr val="000000"/>
              </a:solidFill>
              <a:latin typeface="Arial"/>
              <a:cs typeface="Arial"/>
            </a:rPr>
            <a:t>- le coefficient de situation générale</a:t>
          </a:r>
        </a:p>
        <a:p>
          <a:pPr algn="l" rtl="0">
            <a:defRPr sz="1000"/>
          </a:pPr>
          <a:endParaRPr lang="fr-FR" sz="900" b="0" i="0" u="none" strike="noStrike" baseline="0">
            <a:solidFill>
              <a:srgbClr val="000000"/>
            </a:solidFill>
            <a:latin typeface="Arial"/>
            <a:cs typeface="Arial"/>
          </a:endParaRPr>
        </a:p>
        <a:p>
          <a:pPr algn="l" rtl="0">
            <a:defRPr sz="1000"/>
          </a:pPr>
          <a:r>
            <a:rPr lang="fr-FR" sz="900" b="0" i="0" u="none" strike="noStrike" baseline="0">
              <a:solidFill>
                <a:srgbClr val="000000"/>
              </a:solidFill>
              <a:latin typeface="Arial"/>
              <a:cs typeface="Arial"/>
            </a:rPr>
            <a:t>- le coefficient de situation particulière</a:t>
          </a:r>
        </a:p>
      </xdr:txBody>
    </xdr:sp>
    <xdr:clientData/>
  </xdr:twoCellAnchor>
  <xdr:twoCellAnchor>
    <xdr:from>
      <xdr:col>9</xdr:col>
      <xdr:colOff>365760</xdr:colOff>
      <xdr:row>35</xdr:row>
      <xdr:rowOff>7620</xdr:rowOff>
    </xdr:from>
    <xdr:to>
      <xdr:col>9</xdr:col>
      <xdr:colOff>617220</xdr:colOff>
      <xdr:row>35</xdr:row>
      <xdr:rowOff>154305</xdr:rowOff>
    </xdr:to>
    <xdr:sp macro="" textlink="">
      <xdr:nvSpPr>
        <xdr:cNvPr id="1035" name="Oval 11">
          <a:extLst>
            <a:ext uri="{FF2B5EF4-FFF2-40B4-BE49-F238E27FC236}">
              <a16:creationId xmlns:a16="http://schemas.microsoft.com/office/drawing/2014/main" id="{00000000-0008-0000-0000-00000B040000}"/>
            </a:ext>
          </a:extLst>
        </xdr:cNvPr>
        <xdr:cNvSpPr>
          <a:spLocks noChangeArrowheads="1"/>
        </xdr:cNvSpPr>
      </xdr:nvSpPr>
      <xdr:spPr bwMode="auto">
        <a:xfrm>
          <a:off x="4937760" y="8875395"/>
          <a:ext cx="251460" cy="146685"/>
        </a:xfrm>
        <a:prstGeom prst="ellipse">
          <a:avLst/>
        </a:prstGeom>
        <a:solidFill>
          <a:srgbClr val="FFFFFF"/>
        </a:solidFill>
        <a:ln w="9525">
          <a:solidFill>
            <a:srgbClr val="000000"/>
          </a:solidFill>
          <a:round/>
          <a:headEnd/>
          <a:tailEnd/>
        </a:ln>
      </xdr:spPr>
    </xdr:sp>
    <xdr:clientData/>
  </xdr:twoCellAnchor>
  <xdr:twoCellAnchor>
    <xdr:from>
      <xdr:col>9</xdr:col>
      <xdr:colOff>373380</xdr:colOff>
      <xdr:row>46</xdr:row>
      <xdr:rowOff>137160</xdr:rowOff>
    </xdr:from>
    <xdr:to>
      <xdr:col>9</xdr:col>
      <xdr:colOff>624840</xdr:colOff>
      <xdr:row>46</xdr:row>
      <xdr:rowOff>281940</xdr:rowOff>
    </xdr:to>
    <xdr:sp macro="" textlink="">
      <xdr:nvSpPr>
        <xdr:cNvPr id="1038" name="Oval 14">
          <a:extLst>
            <a:ext uri="{FF2B5EF4-FFF2-40B4-BE49-F238E27FC236}">
              <a16:creationId xmlns:a16="http://schemas.microsoft.com/office/drawing/2014/main" id="{00000000-0008-0000-0000-00000E040000}"/>
            </a:ext>
          </a:extLst>
        </xdr:cNvPr>
        <xdr:cNvSpPr>
          <a:spLocks noChangeArrowheads="1"/>
        </xdr:cNvSpPr>
      </xdr:nvSpPr>
      <xdr:spPr bwMode="auto">
        <a:xfrm>
          <a:off x="4945380" y="11386185"/>
          <a:ext cx="251460" cy="144780"/>
        </a:xfrm>
        <a:prstGeom prst="ellipse">
          <a:avLst/>
        </a:prstGeom>
        <a:solidFill>
          <a:srgbClr val="FFFFFF"/>
        </a:solidFill>
        <a:ln w="9525">
          <a:solidFill>
            <a:srgbClr val="000000"/>
          </a:solidFill>
          <a:round/>
          <a:headEnd/>
          <a:tailEnd/>
        </a:ln>
      </xdr:spPr>
    </xdr:sp>
    <xdr:clientData/>
  </xdr:twoCellAnchor>
  <xdr:twoCellAnchor>
    <xdr:from>
      <xdr:col>9</xdr:col>
      <xdr:colOff>373380</xdr:colOff>
      <xdr:row>46</xdr:row>
      <xdr:rowOff>413385</xdr:rowOff>
    </xdr:from>
    <xdr:to>
      <xdr:col>9</xdr:col>
      <xdr:colOff>624840</xdr:colOff>
      <xdr:row>47</xdr:row>
      <xdr:rowOff>108585</xdr:rowOff>
    </xdr:to>
    <xdr:sp macro="" textlink="">
      <xdr:nvSpPr>
        <xdr:cNvPr id="1039" name="Oval 15">
          <a:extLst>
            <a:ext uri="{FF2B5EF4-FFF2-40B4-BE49-F238E27FC236}">
              <a16:creationId xmlns:a16="http://schemas.microsoft.com/office/drawing/2014/main" id="{00000000-0008-0000-0000-00000F040000}"/>
            </a:ext>
          </a:extLst>
        </xdr:cNvPr>
        <xdr:cNvSpPr>
          <a:spLocks noChangeArrowheads="1"/>
        </xdr:cNvSpPr>
      </xdr:nvSpPr>
      <xdr:spPr bwMode="auto">
        <a:xfrm>
          <a:off x="4945380" y="11662410"/>
          <a:ext cx="251460" cy="142875"/>
        </a:xfrm>
        <a:prstGeom prst="ellipse">
          <a:avLst/>
        </a:prstGeom>
        <a:solidFill>
          <a:srgbClr val="FFFFFF"/>
        </a:solidFill>
        <a:ln w="9525">
          <a:solidFill>
            <a:srgbClr val="000000"/>
          </a:solidFill>
          <a:round/>
          <a:headEnd/>
          <a:tailEnd/>
        </a:ln>
      </xdr:spPr>
    </xdr:sp>
    <xdr:clientData/>
  </xdr:twoCellAnchor>
  <xdr:twoCellAnchor>
    <xdr:from>
      <xdr:col>9</xdr:col>
      <xdr:colOff>373380</xdr:colOff>
      <xdr:row>43</xdr:row>
      <xdr:rowOff>148590</xdr:rowOff>
    </xdr:from>
    <xdr:to>
      <xdr:col>9</xdr:col>
      <xdr:colOff>624840</xdr:colOff>
      <xdr:row>44</xdr:row>
      <xdr:rowOff>116205</xdr:rowOff>
    </xdr:to>
    <xdr:sp macro="" textlink="">
      <xdr:nvSpPr>
        <xdr:cNvPr id="1042" name="Oval 18">
          <a:extLst>
            <a:ext uri="{FF2B5EF4-FFF2-40B4-BE49-F238E27FC236}">
              <a16:creationId xmlns:a16="http://schemas.microsoft.com/office/drawing/2014/main" id="{00000000-0008-0000-0000-000012040000}"/>
            </a:ext>
          </a:extLst>
        </xdr:cNvPr>
        <xdr:cNvSpPr>
          <a:spLocks noChangeArrowheads="1"/>
        </xdr:cNvSpPr>
      </xdr:nvSpPr>
      <xdr:spPr bwMode="auto">
        <a:xfrm>
          <a:off x="4945380" y="10854690"/>
          <a:ext cx="251460" cy="148590"/>
        </a:xfrm>
        <a:prstGeom prst="ellipse">
          <a:avLst/>
        </a:prstGeom>
        <a:solidFill>
          <a:srgbClr val="FFFFFF"/>
        </a:solidFill>
        <a:ln w="9525">
          <a:solidFill>
            <a:srgbClr val="000000"/>
          </a:solidFill>
          <a:round/>
          <a:headEnd/>
          <a:tailEnd/>
        </a:ln>
      </xdr:spPr>
    </xdr:sp>
    <xdr:clientData/>
  </xdr:twoCellAnchor>
  <xdr:twoCellAnchor>
    <xdr:from>
      <xdr:col>9</xdr:col>
      <xdr:colOff>373380</xdr:colOff>
      <xdr:row>48</xdr:row>
      <xdr:rowOff>59055</xdr:rowOff>
    </xdr:from>
    <xdr:to>
      <xdr:col>9</xdr:col>
      <xdr:colOff>624840</xdr:colOff>
      <xdr:row>48</xdr:row>
      <xdr:rowOff>201930</xdr:rowOff>
    </xdr:to>
    <xdr:sp macro="" textlink="">
      <xdr:nvSpPr>
        <xdr:cNvPr id="1061" name="Oval 37">
          <a:extLst>
            <a:ext uri="{FF2B5EF4-FFF2-40B4-BE49-F238E27FC236}">
              <a16:creationId xmlns:a16="http://schemas.microsoft.com/office/drawing/2014/main" id="{00000000-0008-0000-0000-000025040000}"/>
            </a:ext>
          </a:extLst>
        </xdr:cNvPr>
        <xdr:cNvSpPr>
          <a:spLocks noChangeArrowheads="1"/>
        </xdr:cNvSpPr>
      </xdr:nvSpPr>
      <xdr:spPr bwMode="auto">
        <a:xfrm>
          <a:off x="4945380" y="11917680"/>
          <a:ext cx="251460" cy="142875"/>
        </a:xfrm>
        <a:prstGeom prst="ellipse">
          <a:avLst/>
        </a:prstGeom>
        <a:solidFill>
          <a:srgbClr val="FFFFFF"/>
        </a:solidFill>
        <a:ln w="9525">
          <a:solidFill>
            <a:srgbClr val="000000"/>
          </a:solidFill>
          <a:round/>
          <a:headEnd/>
          <a:tailEnd/>
        </a:ln>
      </xdr:spPr>
    </xdr:sp>
    <xdr:clientData/>
  </xdr:twoCellAnchor>
  <xdr:twoCellAnchor>
    <xdr:from>
      <xdr:col>9</xdr:col>
      <xdr:colOff>373380</xdr:colOff>
      <xdr:row>45</xdr:row>
      <xdr:rowOff>57150</xdr:rowOff>
    </xdr:from>
    <xdr:to>
      <xdr:col>9</xdr:col>
      <xdr:colOff>624840</xdr:colOff>
      <xdr:row>46</xdr:row>
      <xdr:rowOff>19050</xdr:rowOff>
    </xdr:to>
    <xdr:sp macro="" textlink="">
      <xdr:nvSpPr>
        <xdr:cNvPr id="1081" name="Oval 57">
          <a:extLst>
            <a:ext uri="{FF2B5EF4-FFF2-40B4-BE49-F238E27FC236}">
              <a16:creationId xmlns:a16="http://schemas.microsoft.com/office/drawing/2014/main" id="{00000000-0008-0000-0000-000039040000}"/>
            </a:ext>
          </a:extLst>
        </xdr:cNvPr>
        <xdr:cNvSpPr>
          <a:spLocks noChangeArrowheads="1"/>
        </xdr:cNvSpPr>
      </xdr:nvSpPr>
      <xdr:spPr bwMode="auto">
        <a:xfrm>
          <a:off x="4945380" y="11125200"/>
          <a:ext cx="251460" cy="142875"/>
        </a:xfrm>
        <a:prstGeom prst="ellipse">
          <a:avLst/>
        </a:prstGeom>
        <a:solidFill>
          <a:srgbClr val="FFFFFF"/>
        </a:solidFill>
        <a:ln w="9525">
          <a:solidFill>
            <a:srgbClr val="000000"/>
          </a:solidFill>
          <a:round/>
          <a:headEnd/>
          <a:tailEnd/>
        </a:ln>
      </xdr:spPr>
    </xdr:sp>
    <xdr:clientData/>
  </xdr:twoCellAnchor>
  <xdr:twoCellAnchor>
    <xdr:from>
      <xdr:col>2</xdr:col>
      <xdr:colOff>60960</xdr:colOff>
      <xdr:row>40</xdr:row>
      <xdr:rowOff>91440</xdr:rowOff>
    </xdr:from>
    <xdr:to>
      <xdr:col>2</xdr:col>
      <xdr:colOff>480060</xdr:colOff>
      <xdr:row>40</xdr:row>
      <xdr:rowOff>160020</xdr:rowOff>
    </xdr:to>
    <xdr:sp macro="" textlink="">
      <xdr:nvSpPr>
        <xdr:cNvPr id="1086" name="Line 62">
          <a:extLst>
            <a:ext uri="{FF2B5EF4-FFF2-40B4-BE49-F238E27FC236}">
              <a16:creationId xmlns:a16="http://schemas.microsoft.com/office/drawing/2014/main" id="{00000000-0008-0000-0000-00003E040000}"/>
            </a:ext>
          </a:extLst>
        </xdr:cNvPr>
        <xdr:cNvSpPr>
          <a:spLocks noChangeShapeType="1"/>
        </xdr:cNvSpPr>
      </xdr:nvSpPr>
      <xdr:spPr bwMode="auto">
        <a:xfrm flipV="1">
          <a:off x="716280" y="9715500"/>
          <a:ext cx="419100" cy="68580"/>
        </a:xfrm>
        <a:prstGeom prst="line">
          <a:avLst/>
        </a:prstGeom>
        <a:noFill/>
        <a:ln w="9525">
          <a:solidFill>
            <a:srgbClr val="000000"/>
          </a:solidFill>
          <a:round/>
          <a:headEnd/>
          <a:tailEnd type="triangle" w="med" len="med"/>
        </a:ln>
      </xdr:spPr>
    </xdr:sp>
    <xdr:clientData/>
  </xdr:twoCellAnchor>
  <xdr:twoCellAnchor>
    <xdr:from>
      <xdr:col>9</xdr:col>
      <xdr:colOff>373380</xdr:colOff>
      <xdr:row>40</xdr:row>
      <xdr:rowOff>436245</xdr:rowOff>
    </xdr:from>
    <xdr:to>
      <xdr:col>9</xdr:col>
      <xdr:colOff>624840</xdr:colOff>
      <xdr:row>40</xdr:row>
      <xdr:rowOff>579120</xdr:rowOff>
    </xdr:to>
    <xdr:sp macro="" textlink="">
      <xdr:nvSpPr>
        <xdr:cNvPr id="1087" name="Oval 63">
          <a:extLst>
            <a:ext uri="{FF2B5EF4-FFF2-40B4-BE49-F238E27FC236}">
              <a16:creationId xmlns:a16="http://schemas.microsoft.com/office/drawing/2014/main" id="{00000000-0008-0000-0000-00003F040000}"/>
            </a:ext>
          </a:extLst>
        </xdr:cNvPr>
        <xdr:cNvSpPr>
          <a:spLocks noChangeArrowheads="1"/>
        </xdr:cNvSpPr>
      </xdr:nvSpPr>
      <xdr:spPr bwMode="auto">
        <a:xfrm>
          <a:off x="4945380" y="10189845"/>
          <a:ext cx="251460" cy="142875"/>
        </a:xfrm>
        <a:prstGeom prst="ellipse">
          <a:avLst/>
        </a:prstGeom>
        <a:solidFill>
          <a:srgbClr val="FFFFFF"/>
        </a:solidFill>
        <a:ln w="9525">
          <a:solidFill>
            <a:srgbClr val="000000"/>
          </a:solidFill>
          <a:round/>
          <a:headEnd/>
          <a:tailEnd/>
        </a:ln>
      </xdr:spPr>
    </xdr:sp>
    <xdr:clientData/>
  </xdr:twoCellAnchor>
  <xdr:twoCellAnchor>
    <xdr:from>
      <xdr:col>2</xdr:col>
      <xdr:colOff>38100</xdr:colOff>
      <xdr:row>31</xdr:row>
      <xdr:rowOff>198120</xdr:rowOff>
    </xdr:from>
    <xdr:to>
      <xdr:col>2</xdr:col>
      <xdr:colOff>464820</xdr:colOff>
      <xdr:row>31</xdr:row>
      <xdr:rowOff>472440</xdr:rowOff>
    </xdr:to>
    <xdr:sp macro="" textlink="">
      <xdr:nvSpPr>
        <xdr:cNvPr id="1088" name="Line 64">
          <a:extLst>
            <a:ext uri="{FF2B5EF4-FFF2-40B4-BE49-F238E27FC236}">
              <a16:creationId xmlns:a16="http://schemas.microsoft.com/office/drawing/2014/main" id="{00000000-0008-0000-0000-000040040000}"/>
            </a:ext>
          </a:extLst>
        </xdr:cNvPr>
        <xdr:cNvSpPr>
          <a:spLocks noChangeShapeType="1"/>
        </xdr:cNvSpPr>
      </xdr:nvSpPr>
      <xdr:spPr bwMode="auto">
        <a:xfrm flipV="1">
          <a:off x="693420" y="7764780"/>
          <a:ext cx="426720" cy="274320"/>
        </a:xfrm>
        <a:prstGeom prst="line">
          <a:avLst/>
        </a:prstGeom>
        <a:noFill/>
        <a:ln w="9525">
          <a:solidFill>
            <a:srgbClr val="000000"/>
          </a:solidFill>
          <a:round/>
          <a:headEnd/>
          <a:tailEnd type="triangle" w="med" len="med"/>
        </a:ln>
      </xdr:spPr>
    </xdr:sp>
    <xdr:clientData/>
  </xdr:twoCellAnchor>
  <xdr:twoCellAnchor>
    <xdr:from>
      <xdr:col>9</xdr:col>
      <xdr:colOff>373380</xdr:colOff>
      <xdr:row>41</xdr:row>
      <xdr:rowOff>127635</xdr:rowOff>
    </xdr:from>
    <xdr:to>
      <xdr:col>9</xdr:col>
      <xdr:colOff>624840</xdr:colOff>
      <xdr:row>42</xdr:row>
      <xdr:rowOff>91440</xdr:rowOff>
    </xdr:to>
    <xdr:sp macro="" textlink="">
      <xdr:nvSpPr>
        <xdr:cNvPr id="1108" name="Oval 84">
          <a:extLst>
            <a:ext uri="{FF2B5EF4-FFF2-40B4-BE49-F238E27FC236}">
              <a16:creationId xmlns:a16="http://schemas.microsoft.com/office/drawing/2014/main" id="{00000000-0008-0000-0000-000054040000}"/>
            </a:ext>
          </a:extLst>
        </xdr:cNvPr>
        <xdr:cNvSpPr>
          <a:spLocks noChangeArrowheads="1"/>
        </xdr:cNvSpPr>
      </xdr:nvSpPr>
      <xdr:spPr bwMode="auto">
        <a:xfrm>
          <a:off x="4945380" y="10471785"/>
          <a:ext cx="251460" cy="144780"/>
        </a:xfrm>
        <a:prstGeom prst="ellipse">
          <a:avLst/>
        </a:prstGeom>
        <a:solidFill>
          <a:srgbClr val="FFFFFF"/>
        </a:solidFill>
        <a:ln w="9525">
          <a:solidFill>
            <a:srgbClr val="000000"/>
          </a:solidFill>
          <a:round/>
          <a:headEnd/>
          <a:tailEnd/>
        </a:ln>
      </xdr:spPr>
    </xdr:sp>
    <xdr:clientData/>
  </xdr:twoCellAnchor>
  <xdr:twoCellAnchor>
    <xdr:from>
      <xdr:col>2</xdr:col>
      <xdr:colOff>175260</xdr:colOff>
      <xdr:row>17</xdr:row>
      <xdr:rowOff>45720</xdr:rowOff>
    </xdr:from>
    <xdr:to>
      <xdr:col>2</xdr:col>
      <xdr:colOff>358140</xdr:colOff>
      <xdr:row>18</xdr:row>
      <xdr:rowOff>144780</xdr:rowOff>
    </xdr:to>
    <xdr:sp macro="" textlink="">
      <xdr:nvSpPr>
        <xdr:cNvPr id="1109" name="Oval 85">
          <a:extLst>
            <a:ext uri="{FF2B5EF4-FFF2-40B4-BE49-F238E27FC236}">
              <a16:creationId xmlns:a16="http://schemas.microsoft.com/office/drawing/2014/main" id="{00000000-0008-0000-0000-000055040000}"/>
            </a:ext>
          </a:extLst>
        </xdr:cNvPr>
        <xdr:cNvSpPr>
          <a:spLocks noChangeArrowheads="1"/>
        </xdr:cNvSpPr>
      </xdr:nvSpPr>
      <xdr:spPr bwMode="auto">
        <a:xfrm>
          <a:off x="830580" y="4533900"/>
          <a:ext cx="182880" cy="259080"/>
        </a:xfrm>
        <a:prstGeom prst="ellipse">
          <a:avLst/>
        </a:prstGeom>
        <a:noFill/>
        <a:ln w="9525">
          <a:solidFill>
            <a:srgbClr val="000000"/>
          </a:solidFill>
          <a:round/>
          <a:headEnd/>
          <a:tailEnd/>
        </a:ln>
      </xdr:spPr>
    </xdr:sp>
    <xdr:clientData/>
  </xdr:twoCellAnchor>
  <xdr:twoCellAnchor>
    <xdr:from>
      <xdr:col>22</xdr:col>
      <xdr:colOff>68580</xdr:colOff>
      <xdr:row>5</xdr:row>
      <xdr:rowOff>152400</xdr:rowOff>
    </xdr:from>
    <xdr:to>
      <xdr:col>22</xdr:col>
      <xdr:colOff>236220</xdr:colOff>
      <xdr:row>7</xdr:row>
      <xdr:rowOff>30480</xdr:rowOff>
    </xdr:to>
    <xdr:sp macro="" textlink="">
      <xdr:nvSpPr>
        <xdr:cNvPr id="1110" name="Oval 86">
          <a:extLst>
            <a:ext uri="{FF2B5EF4-FFF2-40B4-BE49-F238E27FC236}">
              <a16:creationId xmlns:a16="http://schemas.microsoft.com/office/drawing/2014/main" id="{00000000-0008-0000-0000-000056040000}"/>
            </a:ext>
          </a:extLst>
        </xdr:cNvPr>
        <xdr:cNvSpPr>
          <a:spLocks noChangeArrowheads="1"/>
        </xdr:cNvSpPr>
      </xdr:nvSpPr>
      <xdr:spPr bwMode="auto">
        <a:xfrm>
          <a:off x="11871960" y="2720340"/>
          <a:ext cx="167640" cy="198120"/>
        </a:xfrm>
        <a:prstGeom prst="ellipse">
          <a:avLst/>
        </a:prstGeom>
        <a:noFill/>
        <a:ln w="9525">
          <a:solidFill>
            <a:srgbClr val="000000"/>
          </a:solidFill>
          <a:round/>
          <a:headEnd/>
          <a:tailEnd/>
        </a:ln>
      </xdr:spPr>
    </xdr:sp>
    <xdr:clientData/>
  </xdr:twoCellAnchor>
  <xdr:twoCellAnchor>
    <xdr:from>
      <xdr:col>2</xdr:col>
      <xdr:colOff>350520</xdr:colOff>
      <xdr:row>6</xdr:row>
      <xdr:rowOff>152400</xdr:rowOff>
    </xdr:from>
    <xdr:to>
      <xdr:col>22</xdr:col>
      <xdr:colOff>99060</xdr:colOff>
      <xdr:row>18</xdr:row>
      <xdr:rowOff>7620</xdr:rowOff>
    </xdr:to>
    <xdr:sp macro="" textlink="">
      <xdr:nvSpPr>
        <xdr:cNvPr id="1111" name="Line 87">
          <a:extLst>
            <a:ext uri="{FF2B5EF4-FFF2-40B4-BE49-F238E27FC236}">
              <a16:creationId xmlns:a16="http://schemas.microsoft.com/office/drawing/2014/main" id="{00000000-0008-0000-0000-000057040000}"/>
            </a:ext>
          </a:extLst>
        </xdr:cNvPr>
        <xdr:cNvSpPr>
          <a:spLocks noChangeShapeType="1"/>
        </xdr:cNvSpPr>
      </xdr:nvSpPr>
      <xdr:spPr bwMode="auto">
        <a:xfrm flipV="1">
          <a:off x="1005840" y="2880360"/>
          <a:ext cx="10896600" cy="1775460"/>
        </a:xfrm>
        <a:prstGeom prst="line">
          <a:avLst/>
        </a:prstGeom>
        <a:noFill/>
        <a:ln w="9525">
          <a:solidFill>
            <a:srgbClr val="000000"/>
          </a:solidFill>
          <a:round/>
          <a:headEnd/>
          <a:tailEnd/>
        </a:ln>
      </xdr:spPr>
    </xdr:sp>
    <xdr:clientData/>
  </xdr:twoCellAnchor>
  <xdr:twoCellAnchor>
    <xdr:from>
      <xdr:col>9</xdr:col>
      <xdr:colOff>365760</xdr:colOff>
      <xdr:row>38</xdr:row>
      <xdr:rowOff>53340</xdr:rowOff>
    </xdr:from>
    <xdr:to>
      <xdr:col>9</xdr:col>
      <xdr:colOff>617220</xdr:colOff>
      <xdr:row>38</xdr:row>
      <xdr:rowOff>200025</xdr:rowOff>
    </xdr:to>
    <xdr:sp macro="" textlink="">
      <xdr:nvSpPr>
        <xdr:cNvPr id="1115" name="Oval 91">
          <a:extLst>
            <a:ext uri="{FF2B5EF4-FFF2-40B4-BE49-F238E27FC236}">
              <a16:creationId xmlns:a16="http://schemas.microsoft.com/office/drawing/2014/main" id="{00000000-0008-0000-0000-00005B040000}"/>
            </a:ext>
          </a:extLst>
        </xdr:cNvPr>
        <xdr:cNvSpPr>
          <a:spLocks noChangeArrowheads="1"/>
        </xdr:cNvSpPr>
      </xdr:nvSpPr>
      <xdr:spPr bwMode="auto">
        <a:xfrm>
          <a:off x="4937760" y="9406890"/>
          <a:ext cx="251460" cy="146685"/>
        </a:xfrm>
        <a:prstGeom prst="ellipse">
          <a:avLst/>
        </a:prstGeom>
        <a:solidFill>
          <a:srgbClr val="FFFFFF"/>
        </a:solidFill>
        <a:ln w="9525">
          <a:solidFill>
            <a:srgbClr val="000000"/>
          </a:solidFill>
          <a:round/>
          <a:headEnd/>
          <a:tailEnd/>
        </a:ln>
      </xdr:spPr>
    </xdr:sp>
    <xdr:clientData/>
  </xdr:twoCellAnchor>
  <xdr:twoCellAnchor>
    <xdr:from>
      <xdr:col>9</xdr:col>
      <xdr:colOff>373380</xdr:colOff>
      <xdr:row>39</xdr:row>
      <xdr:rowOff>112395</xdr:rowOff>
    </xdr:from>
    <xdr:to>
      <xdr:col>9</xdr:col>
      <xdr:colOff>624840</xdr:colOff>
      <xdr:row>40</xdr:row>
      <xdr:rowOff>68580</xdr:rowOff>
    </xdr:to>
    <xdr:sp macro="" textlink="">
      <xdr:nvSpPr>
        <xdr:cNvPr id="1116" name="Oval 92">
          <a:extLst>
            <a:ext uri="{FF2B5EF4-FFF2-40B4-BE49-F238E27FC236}">
              <a16:creationId xmlns:a16="http://schemas.microsoft.com/office/drawing/2014/main" id="{00000000-0008-0000-0000-00005C040000}"/>
            </a:ext>
          </a:extLst>
        </xdr:cNvPr>
        <xdr:cNvSpPr>
          <a:spLocks noChangeArrowheads="1"/>
        </xdr:cNvSpPr>
      </xdr:nvSpPr>
      <xdr:spPr bwMode="auto">
        <a:xfrm>
          <a:off x="4945380" y="9685020"/>
          <a:ext cx="251460" cy="137160"/>
        </a:xfrm>
        <a:prstGeom prst="ellipse">
          <a:avLst/>
        </a:prstGeom>
        <a:solidFill>
          <a:srgbClr val="FFFFFF"/>
        </a:solidFill>
        <a:ln w="9525">
          <a:solidFill>
            <a:srgbClr val="000000"/>
          </a:solidFill>
          <a:round/>
          <a:headEnd/>
          <a:tailEnd/>
        </a:ln>
      </xdr:spPr>
    </xdr:sp>
    <xdr:clientData/>
  </xdr:twoCellAnchor>
  <xdr:twoCellAnchor>
    <xdr:from>
      <xdr:col>9</xdr:col>
      <xdr:colOff>365760</xdr:colOff>
      <xdr:row>36</xdr:row>
      <xdr:rowOff>116205</xdr:rowOff>
    </xdr:from>
    <xdr:to>
      <xdr:col>9</xdr:col>
      <xdr:colOff>617220</xdr:colOff>
      <xdr:row>37</xdr:row>
      <xdr:rowOff>93345</xdr:rowOff>
    </xdr:to>
    <xdr:sp macro="" textlink="">
      <xdr:nvSpPr>
        <xdr:cNvPr id="1117" name="Oval 93">
          <a:extLst>
            <a:ext uri="{FF2B5EF4-FFF2-40B4-BE49-F238E27FC236}">
              <a16:creationId xmlns:a16="http://schemas.microsoft.com/office/drawing/2014/main" id="{00000000-0008-0000-0000-00005D040000}"/>
            </a:ext>
          </a:extLst>
        </xdr:cNvPr>
        <xdr:cNvSpPr>
          <a:spLocks noChangeArrowheads="1"/>
        </xdr:cNvSpPr>
      </xdr:nvSpPr>
      <xdr:spPr bwMode="auto">
        <a:xfrm>
          <a:off x="4937760" y="9145905"/>
          <a:ext cx="251460" cy="139065"/>
        </a:xfrm>
        <a:prstGeom prst="ellipse">
          <a:avLst/>
        </a:prstGeom>
        <a:solidFill>
          <a:srgbClr val="FFFFFF"/>
        </a:solidFill>
        <a:ln w="9525">
          <a:solidFill>
            <a:srgbClr val="000000"/>
          </a:solidFill>
          <a:round/>
          <a:headEnd/>
          <a:tailEnd/>
        </a:ln>
      </xdr:spPr>
    </xdr:sp>
    <xdr:clientData/>
  </xdr:twoCellAnchor>
  <xdr:twoCellAnchor>
    <xdr:from>
      <xdr:col>9</xdr:col>
      <xdr:colOff>373380</xdr:colOff>
      <xdr:row>40</xdr:row>
      <xdr:rowOff>182880</xdr:rowOff>
    </xdr:from>
    <xdr:to>
      <xdr:col>9</xdr:col>
      <xdr:colOff>624840</xdr:colOff>
      <xdr:row>40</xdr:row>
      <xdr:rowOff>333375</xdr:rowOff>
    </xdr:to>
    <xdr:sp macro="" textlink="">
      <xdr:nvSpPr>
        <xdr:cNvPr id="1120" name="Oval 96">
          <a:extLst>
            <a:ext uri="{FF2B5EF4-FFF2-40B4-BE49-F238E27FC236}">
              <a16:creationId xmlns:a16="http://schemas.microsoft.com/office/drawing/2014/main" id="{00000000-0008-0000-0000-000060040000}"/>
            </a:ext>
          </a:extLst>
        </xdr:cNvPr>
        <xdr:cNvSpPr>
          <a:spLocks noChangeArrowheads="1"/>
        </xdr:cNvSpPr>
      </xdr:nvSpPr>
      <xdr:spPr bwMode="auto">
        <a:xfrm>
          <a:off x="4945380" y="9936480"/>
          <a:ext cx="251460" cy="150495"/>
        </a:xfrm>
        <a:prstGeom prst="ellipse">
          <a:avLst/>
        </a:prstGeom>
        <a:solidFill>
          <a:srgbClr val="FFFFFF"/>
        </a:solidFill>
        <a:ln w="9525">
          <a:solidFill>
            <a:srgbClr val="000000"/>
          </a:solidFill>
          <a:round/>
          <a:headEnd/>
          <a:tailEnd/>
        </a:ln>
      </xdr:spPr>
    </xdr:sp>
    <xdr:clientData/>
  </xdr:twoCellAnchor>
  <xdr:twoCellAnchor>
    <xdr:from>
      <xdr:col>0</xdr:col>
      <xdr:colOff>99060</xdr:colOff>
      <xdr:row>18</xdr:row>
      <xdr:rowOff>99060</xdr:rowOff>
    </xdr:from>
    <xdr:to>
      <xdr:col>21</xdr:col>
      <xdr:colOff>213360</xdr:colOff>
      <xdr:row>34</xdr:row>
      <xdr:rowOff>76200</xdr:rowOff>
    </xdr:to>
    <xdr:sp macro="" textlink="">
      <xdr:nvSpPr>
        <xdr:cNvPr id="1123" name="Line 99">
          <a:extLst>
            <a:ext uri="{FF2B5EF4-FFF2-40B4-BE49-F238E27FC236}">
              <a16:creationId xmlns:a16="http://schemas.microsoft.com/office/drawing/2014/main" id="{00000000-0008-0000-0000-000063040000}"/>
            </a:ext>
          </a:extLst>
        </xdr:cNvPr>
        <xdr:cNvSpPr>
          <a:spLocks noChangeShapeType="1"/>
        </xdr:cNvSpPr>
      </xdr:nvSpPr>
      <xdr:spPr bwMode="auto">
        <a:xfrm>
          <a:off x="99060" y="4747260"/>
          <a:ext cx="11597640" cy="3916680"/>
        </a:xfrm>
        <a:prstGeom prst="line">
          <a:avLst/>
        </a:prstGeom>
        <a:noFill/>
        <a:ln w="9525">
          <a:solidFill>
            <a:srgbClr val="000000"/>
          </a:solidFill>
          <a:round/>
          <a:headEnd/>
          <a:tailEnd type="triangle" w="med" len="med"/>
        </a:ln>
      </xdr:spPr>
    </xdr:sp>
    <xdr:clientData/>
  </xdr:twoCellAnchor>
  <xdr:twoCellAnchor>
    <xdr:from>
      <xdr:col>19</xdr:col>
      <xdr:colOff>182880</xdr:colOff>
      <xdr:row>31</xdr:row>
      <xdr:rowOff>541020</xdr:rowOff>
    </xdr:from>
    <xdr:to>
      <xdr:col>20</xdr:col>
      <xdr:colOff>960120</xdr:colOff>
      <xdr:row>35</xdr:row>
      <xdr:rowOff>83820</xdr:rowOff>
    </xdr:to>
    <xdr:sp macro="" textlink="">
      <xdr:nvSpPr>
        <xdr:cNvPr id="1124" name="Line 100">
          <a:extLst>
            <a:ext uri="{FF2B5EF4-FFF2-40B4-BE49-F238E27FC236}">
              <a16:creationId xmlns:a16="http://schemas.microsoft.com/office/drawing/2014/main" id="{00000000-0008-0000-0000-000064040000}"/>
            </a:ext>
          </a:extLst>
        </xdr:cNvPr>
        <xdr:cNvSpPr>
          <a:spLocks noChangeShapeType="1"/>
        </xdr:cNvSpPr>
      </xdr:nvSpPr>
      <xdr:spPr bwMode="auto">
        <a:xfrm>
          <a:off x="10081260" y="8107680"/>
          <a:ext cx="1371600" cy="723900"/>
        </a:xfrm>
        <a:prstGeom prst="line">
          <a:avLst/>
        </a:prstGeom>
        <a:noFill/>
        <a:ln w="9525">
          <a:solidFill>
            <a:srgbClr val="000000"/>
          </a:solidFill>
          <a:round/>
          <a:headEnd/>
          <a:tailEnd type="triangle" w="med" len="med"/>
        </a:ln>
      </xdr:spPr>
    </xdr:sp>
    <xdr:clientData/>
  </xdr:twoCellAnchor>
  <xdr:twoCellAnchor>
    <xdr:from>
      <xdr:col>16</xdr:col>
      <xdr:colOff>266700</xdr:colOff>
      <xdr:row>31</xdr:row>
      <xdr:rowOff>144780</xdr:rowOff>
    </xdr:from>
    <xdr:to>
      <xdr:col>19</xdr:col>
      <xdr:colOff>152400</xdr:colOff>
      <xdr:row>31</xdr:row>
      <xdr:rowOff>480060</xdr:rowOff>
    </xdr:to>
    <xdr:sp macro="" textlink="">
      <xdr:nvSpPr>
        <xdr:cNvPr id="1125" name="Text Box 101">
          <a:extLst>
            <a:ext uri="{FF2B5EF4-FFF2-40B4-BE49-F238E27FC236}">
              <a16:creationId xmlns:a16="http://schemas.microsoft.com/office/drawing/2014/main" id="{00000000-0008-0000-0000-000065040000}"/>
            </a:ext>
          </a:extLst>
        </xdr:cNvPr>
        <xdr:cNvSpPr txBox="1">
          <a:spLocks noChangeArrowheads="1"/>
        </xdr:cNvSpPr>
      </xdr:nvSpPr>
      <xdr:spPr bwMode="auto">
        <a:xfrm>
          <a:off x="8976360" y="7711440"/>
          <a:ext cx="1074420" cy="33528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fr-FR" sz="800" b="0" i="0" u="none" strike="noStrike" baseline="0">
              <a:solidFill>
                <a:srgbClr val="000000"/>
              </a:solidFill>
              <a:latin typeface="Arial"/>
              <a:cs typeface="Arial"/>
            </a:rPr>
            <a:t>le département détermine les coeff</a:t>
          </a:r>
        </a:p>
      </xdr:txBody>
    </xdr:sp>
    <xdr:clientData/>
  </xdr:twoCellAnchor>
  <xdr:twoCellAnchor>
    <xdr:from>
      <xdr:col>11</xdr:col>
      <xdr:colOff>243840</xdr:colOff>
      <xdr:row>10</xdr:row>
      <xdr:rowOff>99060</xdr:rowOff>
    </xdr:from>
    <xdr:to>
      <xdr:col>14</xdr:col>
      <xdr:colOff>60960</xdr:colOff>
      <xdr:row>12</xdr:row>
      <xdr:rowOff>106680</xdr:rowOff>
    </xdr:to>
    <xdr:sp macro="" textlink="">
      <xdr:nvSpPr>
        <xdr:cNvPr id="1126" name="Text Box 102">
          <a:extLst>
            <a:ext uri="{FF2B5EF4-FFF2-40B4-BE49-F238E27FC236}">
              <a16:creationId xmlns:a16="http://schemas.microsoft.com/office/drawing/2014/main" id="{00000000-0008-0000-0000-000066040000}"/>
            </a:ext>
          </a:extLst>
        </xdr:cNvPr>
        <xdr:cNvSpPr txBox="1">
          <a:spLocks noChangeArrowheads="1"/>
        </xdr:cNvSpPr>
      </xdr:nvSpPr>
      <xdr:spPr bwMode="auto">
        <a:xfrm>
          <a:off x="6294120" y="3467100"/>
          <a:ext cx="1264920" cy="32766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fr-FR" sz="800" b="0" i="0" u="none" strike="noStrike" baseline="0">
              <a:solidFill>
                <a:srgbClr val="000000"/>
              </a:solidFill>
              <a:latin typeface="Arial"/>
              <a:cs typeface="Arial"/>
            </a:rPr>
            <a:t>report du chiffre dans les éléments de confort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7620</xdr:colOff>
      <xdr:row>26</xdr:row>
      <xdr:rowOff>76200</xdr:rowOff>
    </xdr:from>
    <xdr:to>
      <xdr:col>8</xdr:col>
      <xdr:colOff>243840</xdr:colOff>
      <xdr:row>29</xdr:row>
      <xdr:rowOff>76200</xdr:rowOff>
    </xdr:to>
    <xdr:sp macro="" textlink="">
      <xdr:nvSpPr>
        <xdr:cNvPr id="2049" name="Text Box 1">
          <a:extLst>
            <a:ext uri="{FF2B5EF4-FFF2-40B4-BE49-F238E27FC236}">
              <a16:creationId xmlns:a16="http://schemas.microsoft.com/office/drawing/2014/main" id="{00000000-0008-0000-0100-000001080000}"/>
            </a:ext>
          </a:extLst>
        </xdr:cNvPr>
        <xdr:cNvSpPr txBox="1">
          <a:spLocks noChangeArrowheads="1"/>
        </xdr:cNvSpPr>
      </xdr:nvSpPr>
      <xdr:spPr bwMode="auto">
        <a:xfrm>
          <a:off x="3512820" y="4465320"/>
          <a:ext cx="3169920" cy="50292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fr-FR" sz="800" b="0" i="1" u="none" strike="noStrike" baseline="0">
              <a:solidFill>
                <a:srgbClr val="000000"/>
              </a:solidFill>
              <a:latin typeface="Arial"/>
              <a:cs typeface="Arial"/>
            </a:rPr>
            <a:t>Pour Comprendre le fonctionnement du tableau il faut afficher les colonnes 9 à 13 qui sont masquées.</a:t>
          </a:r>
        </a:p>
      </xdr:txBody>
    </xdr:sp>
    <xdr:clientData/>
  </xdr:twoCellAnchor>
  <xdr:twoCellAnchor>
    <xdr:from>
      <xdr:col>8</xdr:col>
      <xdr:colOff>251460</xdr:colOff>
      <xdr:row>22</xdr:row>
      <xdr:rowOff>30480</xdr:rowOff>
    </xdr:from>
    <xdr:to>
      <xdr:col>14</xdr:col>
      <xdr:colOff>7620</xdr:colOff>
      <xdr:row>27</xdr:row>
      <xdr:rowOff>68580</xdr:rowOff>
    </xdr:to>
    <xdr:sp macro="" textlink="">
      <xdr:nvSpPr>
        <xdr:cNvPr id="2050" name="Line 2">
          <a:extLst>
            <a:ext uri="{FF2B5EF4-FFF2-40B4-BE49-F238E27FC236}">
              <a16:creationId xmlns:a16="http://schemas.microsoft.com/office/drawing/2014/main" id="{00000000-0008-0000-0100-000002080000}"/>
            </a:ext>
          </a:extLst>
        </xdr:cNvPr>
        <xdr:cNvSpPr>
          <a:spLocks noChangeShapeType="1"/>
        </xdr:cNvSpPr>
      </xdr:nvSpPr>
      <xdr:spPr bwMode="auto">
        <a:xfrm flipV="1">
          <a:off x="6690360" y="3749040"/>
          <a:ext cx="2346960" cy="876300"/>
        </a:xfrm>
        <a:prstGeom prst="line">
          <a:avLst/>
        </a:prstGeom>
        <a:noFill/>
        <a:ln w="9525">
          <a:solidFill>
            <a:srgbClr val="000000"/>
          </a:solidFill>
          <a:round/>
          <a:headEnd/>
          <a:tailEnd type="triangle" w="med" len="med"/>
        </a:ln>
      </xdr:spPr>
    </xdr:sp>
    <xdr:clientData/>
  </xdr:twoCellAnchor>
  <xdr:twoCellAnchor>
    <xdr:from>
      <xdr:col>2</xdr:col>
      <xdr:colOff>327660</xdr:colOff>
      <xdr:row>22</xdr:row>
      <xdr:rowOff>68580</xdr:rowOff>
    </xdr:from>
    <xdr:to>
      <xdr:col>8</xdr:col>
      <xdr:colOff>205740</xdr:colOff>
      <xdr:row>24</xdr:row>
      <xdr:rowOff>68580</xdr:rowOff>
    </xdr:to>
    <xdr:sp macro="" textlink="">
      <xdr:nvSpPr>
        <xdr:cNvPr id="2053" name="Text Box 5">
          <a:extLst>
            <a:ext uri="{FF2B5EF4-FFF2-40B4-BE49-F238E27FC236}">
              <a16:creationId xmlns:a16="http://schemas.microsoft.com/office/drawing/2014/main" id="{00000000-0008-0000-0100-000005080000}"/>
            </a:ext>
          </a:extLst>
        </xdr:cNvPr>
        <xdr:cNvSpPr txBox="1">
          <a:spLocks noChangeArrowheads="1"/>
        </xdr:cNvSpPr>
      </xdr:nvSpPr>
      <xdr:spPr bwMode="auto">
        <a:xfrm>
          <a:off x="3086100" y="3787140"/>
          <a:ext cx="3558540" cy="335280"/>
        </a:xfrm>
        <a:prstGeom prst="rect">
          <a:avLst/>
        </a:prstGeom>
        <a:solidFill>
          <a:srgbClr val="FFFF99">
            <a:alpha val="91000"/>
          </a:srgbClr>
        </a:solidFill>
        <a:ln w="9525">
          <a:solidFill>
            <a:srgbClr val="000000"/>
          </a:solidFill>
          <a:miter lim="800000"/>
          <a:headEnd/>
          <a:tailEnd/>
        </a:ln>
      </xdr:spPr>
      <xdr:txBody>
        <a:bodyPr vertOverflow="clip" wrap="square" lIns="27432" tIns="22860" rIns="0" bIns="0" anchor="t" upright="1"/>
        <a:lstStyle/>
        <a:p>
          <a:pPr algn="l" rtl="0">
            <a:defRPr sz="1000"/>
          </a:pPr>
          <a:r>
            <a:rPr lang="fr-FR" sz="800" b="0" i="0" u="none" strike="noStrike" baseline="0">
              <a:solidFill>
                <a:srgbClr val="000000"/>
              </a:solidFill>
              <a:latin typeface="Arial"/>
              <a:cs typeface="Arial"/>
            </a:rPr>
            <a:t>Ces cellules sont identifiées par le nom des entêtes de colonne.</a:t>
          </a:r>
        </a:p>
      </xdr:txBody>
    </xdr:sp>
    <xdr:clientData/>
  </xdr:twoCellAnchor>
  <xdr:twoCellAnchor>
    <xdr:from>
      <xdr:col>4</xdr:col>
      <xdr:colOff>236220</xdr:colOff>
      <xdr:row>21</xdr:row>
      <xdr:rowOff>0</xdr:rowOff>
    </xdr:from>
    <xdr:to>
      <xdr:col>5</xdr:col>
      <xdr:colOff>236220</xdr:colOff>
      <xdr:row>22</xdr:row>
      <xdr:rowOff>68580</xdr:rowOff>
    </xdr:to>
    <xdr:sp macro="" textlink="">
      <xdr:nvSpPr>
        <xdr:cNvPr id="2054" name="Line 6">
          <a:extLst>
            <a:ext uri="{FF2B5EF4-FFF2-40B4-BE49-F238E27FC236}">
              <a16:creationId xmlns:a16="http://schemas.microsoft.com/office/drawing/2014/main" id="{00000000-0008-0000-0100-000006080000}"/>
            </a:ext>
          </a:extLst>
        </xdr:cNvPr>
        <xdr:cNvSpPr>
          <a:spLocks noChangeShapeType="1"/>
        </xdr:cNvSpPr>
      </xdr:nvSpPr>
      <xdr:spPr bwMode="auto">
        <a:xfrm flipH="1" flipV="1">
          <a:off x="4488180" y="3550920"/>
          <a:ext cx="746760" cy="236220"/>
        </a:xfrm>
        <a:prstGeom prst="line">
          <a:avLst/>
        </a:prstGeom>
        <a:noFill/>
        <a:ln w="9525">
          <a:solidFill>
            <a:srgbClr val="000000"/>
          </a:solidFill>
          <a:round/>
          <a:headEnd/>
          <a:tailEnd type="triangle" w="med" len="med"/>
        </a:ln>
      </xdr:spPr>
    </xdr:sp>
    <xdr:clientData/>
  </xdr:twoCellAnchor>
  <xdr:twoCellAnchor>
    <xdr:from>
      <xdr:col>5</xdr:col>
      <xdr:colOff>213360</xdr:colOff>
      <xdr:row>20</xdr:row>
      <xdr:rowOff>167640</xdr:rowOff>
    </xdr:from>
    <xdr:to>
      <xdr:col>5</xdr:col>
      <xdr:colOff>236220</xdr:colOff>
      <xdr:row>22</xdr:row>
      <xdr:rowOff>76200</xdr:rowOff>
    </xdr:to>
    <xdr:sp macro="" textlink="">
      <xdr:nvSpPr>
        <xdr:cNvPr id="2055" name="Line 7">
          <a:extLst>
            <a:ext uri="{FF2B5EF4-FFF2-40B4-BE49-F238E27FC236}">
              <a16:creationId xmlns:a16="http://schemas.microsoft.com/office/drawing/2014/main" id="{00000000-0008-0000-0100-000007080000}"/>
            </a:ext>
          </a:extLst>
        </xdr:cNvPr>
        <xdr:cNvSpPr>
          <a:spLocks noChangeShapeType="1"/>
        </xdr:cNvSpPr>
      </xdr:nvSpPr>
      <xdr:spPr bwMode="auto">
        <a:xfrm flipH="1" flipV="1">
          <a:off x="5212080" y="3543300"/>
          <a:ext cx="22860" cy="251460"/>
        </a:xfrm>
        <a:prstGeom prst="line">
          <a:avLst/>
        </a:prstGeom>
        <a:noFill/>
        <a:ln w="9525">
          <a:solidFill>
            <a:srgbClr val="000000"/>
          </a:solidFill>
          <a:round/>
          <a:headEnd/>
          <a:tailEnd type="triangle" w="med" len="med"/>
        </a:ln>
      </xdr:spPr>
    </xdr:sp>
    <xdr:clientData/>
  </xdr:twoCellAnchor>
  <xdr:twoCellAnchor>
    <xdr:from>
      <xdr:col>5</xdr:col>
      <xdr:colOff>220980</xdr:colOff>
      <xdr:row>21</xdr:row>
      <xdr:rowOff>0</xdr:rowOff>
    </xdr:from>
    <xdr:to>
      <xdr:col>6</xdr:col>
      <xdr:colOff>152400</xdr:colOff>
      <xdr:row>22</xdr:row>
      <xdr:rowOff>68580</xdr:rowOff>
    </xdr:to>
    <xdr:sp macro="" textlink="">
      <xdr:nvSpPr>
        <xdr:cNvPr id="2056" name="Line 8">
          <a:extLst>
            <a:ext uri="{FF2B5EF4-FFF2-40B4-BE49-F238E27FC236}">
              <a16:creationId xmlns:a16="http://schemas.microsoft.com/office/drawing/2014/main" id="{00000000-0008-0000-0100-000008080000}"/>
            </a:ext>
          </a:extLst>
        </xdr:cNvPr>
        <xdr:cNvSpPr>
          <a:spLocks noChangeShapeType="1"/>
        </xdr:cNvSpPr>
      </xdr:nvSpPr>
      <xdr:spPr bwMode="auto">
        <a:xfrm flipV="1">
          <a:off x="5219700" y="3550920"/>
          <a:ext cx="594360" cy="236220"/>
        </a:xfrm>
        <a:prstGeom prst="line">
          <a:avLst/>
        </a:prstGeom>
        <a:noFill/>
        <a:ln w="9525">
          <a:solidFill>
            <a:srgbClr val="000000"/>
          </a:solidFill>
          <a:round/>
          <a:headEnd/>
          <a:tailEnd type="triangle" w="med" len="med"/>
        </a:ln>
      </xdr:spPr>
    </xdr:sp>
    <xdr:clientData/>
  </xdr:twoCellAnchor>
  <xdr:twoCellAnchor>
    <xdr:from>
      <xdr:col>5</xdr:col>
      <xdr:colOff>220980</xdr:colOff>
      <xdr:row>21</xdr:row>
      <xdr:rowOff>0</xdr:rowOff>
    </xdr:from>
    <xdr:to>
      <xdr:col>7</xdr:col>
      <xdr:colOff>198120</xdr:colOff>
      <xdr:row>22</xdr:row>
      <xdr:rowOff>60960</xdr:rowOff>
    </xdr:to>
    <xdr:sp macro="" textlink="">
      <xdr:nvSpPr>
        <xdr:cNvPr id="2057" name="Line 9">
          <a:extLst>
            <a:ext uri="{FF2B5EF4-FFF2-40B4-BE49-F238E27FC236}">
              <a16:creationId xmlns:a16="http://schemas.microsoft.com/office/drawing/2014/main" id="{00000000-0008-0000-0100-000009080000}"/>
            </a:ext>
          </a:extLst>
        </xdr:cNvPr>
        <xdr:cNvSpPr>
          <a:spLocks noChangeShapeType="1"/>
        </xdr:cNvSpPr>
      </xdr:nvSpPr>
      <xdr:spPr bwMode="auto">
        <a:xfrm flipV="1">
          <a:off x="5219700" y="3550920"/>
          <a:ext cx="1028700" cy="228600"/>
        </a:xfrm>
        <a:prstGeom prst="line">
          <a:avLst/>
        </a:prstGeom>
        <a:noFill/>
        <a:ln w="9525">
          <a:solidFill>
            <a:srgbClr val="000000"/>
          </a:solidFill>
          <a:round/>
          <a:headEnd/>
          <a:tailEnd type="triangle" w="med" len="med"/>
        </a:ln>
      </xdr:spPr>
    </xdr:sp>
    <xdr:clientData/>
  </xdr:twoCellAnchor>
  <xdr:twoCellAnchor>
    <xdr:from>
      <xdr:col>5</xdr:col>
      <xdr:colOff>220980</xdr:colOff>
      <xdr:row>21</xdr:row>
      <xdr:rowOff>7620</xdr:rowOff>
    </xdr:from>
    <xdr:to>
      <xdr:col>8</xdr:col>
      <xdr:colOff>220980</xdr:colOff>
      <xdr:row>22</xdr:row>
      <xdr:rowOff>68580</xdr:rowOff>
    </xdr:to>
    <xdr:sp macro="" textlink="">
      <xdr:nvSpPr>
        <xdr:cNvPr id="2058" name="Line 10">
          <a:extLst>
            <a:ext uri="{FF2B5EF4-FFF2-40B4-BE49-F238E27FC236}">
              <a16:creationId xmlns:a16="http://schemas.microsoft.com/office/drawing/2014/main" id="{00000000-0008-0000-0100-00000A080000}"/>
            </a:ext>
          </a:extLst>
        </xdr:cNvPr>
        <xdr:cNvSpPr>
          <a:spLocks noChangeShapeType="1"/>
        </xdr:cNvSpPr>
      </xdr:nvSpPr>
      <xdr:spPr bwMode="auto">
        <a:xfrm flipV="1">
          <a:off x="5219700" y="3558540"/>
          <a:ext cx="1440180" cy="228600"/>
        </a:xfrm>
        <a:prstGeom prst="line">
          <a:avLst/>
        </a:prstGeom>
        <a:noFill/>
        <a:ln w="9525">
          <a:solidFill>
            <a:srgbClr val="000000"/>
          </a:solidFill>
          <a:round/>
          <a:headEnd/>
          <a:tailEnd type="triangle" w="med" len="me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6" Type="http://schemas.openxmlformats.org/officeDocument/2006/relationships/hyperlink" Target="http://www.insee.fr/fr/methodes/nomenclatures/cog/arrdep.asp?codedep=32" TargetMode="External"/><Relationship Id="rId21" Type="http://schemas.openxmlformats.org/officeDocument/2006/relationships/hyperlink" Target="http://www.insee.fr/fr/methodes/nomenclatures/cog/arrdep.asp?codedep=27" TargetMode="External"/><Relationship Id="rId42" Type="http://schemas.openxmlformats.org/officeDocument/2006/relationships/hyperlink" Target="http://www.insee.fr/fr/methodes/nomenclatures/cog/arrdep.asp?codedep=48" TargetMode="External"/><Relationship Id="rId47" Type="http://schemas.openxmlformats.org/officeDocument/2006/relationships/hyperlink" Target="http://www.insee.fr/fr/methodes/nomenclatures/cog/arrdep.asp?codedep=53" TargetMode="External"/><Relationship Id="rId63" Type="http://schemas.openxmlformats.org/officeDocument/2006/relationships/hyperlink" Target="http://www.insee.fr/fr/methodes/nomenclatures/cog/arrdep.asp?codedep=69" TargetMode="External"/><Relationship Id="rId68" Type="http://schemas.openxmlformats.org/officeDocument/2006/relationships/hyperlink" Target="http://www.insee.fr/fr/methodes/nomenclatures/cog/arrdep.asp?codedep=74" TargetMode="External"/><Relationship Id="rId84" Type="http://schemas.openxmlformats.org/officeDocument/2006/relationships/hyperlink" Target="http://www.insee.fr/fr/methodes/nomenclatures/cog/arrdep.asp?codedep=90" TargetMode="External"/><Relationship Id="rId89" Type="http://schemas.openxmlformats.org/officeDocument/2006/relationships/hyperlink" Target="http://www.insee.fr/fr/methodes/nomenclatures/cog/arrdep.asp?codedep=95" TargetMode="External"/><Relationship Id="rId16" Type="http://schemas.openxmlformats.org/officeDocument/2006/relationships/hyperlink" Target="http://www.insee.fr/fr/methodes/nomenclatures/cog/arrdep.asp?codedep=22" TargetMode="External"/><Relationship Id="rId11" Type="http://schemas.openxmlformats.org/officeDocument/2006/relationships/hyperlink" Target="http://www.insee.fr/fr/methodes/nomenclatures/cog/arrdep.asp?codedep=15" TargetMode="External"/><Relationship Id="rId32" Type="http://schemas.openxmlformats.org/officeDocument/2006/relationships/hyperlink" Target="http://www.insee.fr/fr/methodes/nomenclatures/cog/arrdep.asp?codedep=38" TargetMode="External"/><Relationship Id="rId37" Type="http://schemas.openxmlformats.org/officeDocument/2006/relationships/hyperlink" Target="http://www.insee.fr/fr/methodes/nomenclatures/cog/arrdep.asp?codedep=43" TargetMode="External"/><Relationship Id="rId53" Type="http://schemas.openxmlformats.org/officeDocument/2006/relationships/hyperlink" Target="http://www.insee.fr/fr/methodes/nomenclatures/cog/arrdep.asp?codedep=59" TargetMode="External"/><Relationship Id="rId58" Type="http://schemas.openxmlformats.org/officeDocument/2006/relationships/hyperlink" Target="http://www.insee.fr/fr/methodes/nomenclatures/cog/arrdep.asp?codedep=64" TargetMode="External"/><Relationship Id="rId74" Type="http://schemas.openxmlformats.org/officeDocument/2006/relationships/hyperlink" Target="http://www.insee.fr/fr/methodes/nomenclatures/cog/arrdep.asp?codedep=80" TargetMode="External"/><Relationship Id="rId79" Type="http://schemas.openxmlformats.org/officeDocument/2006/relationships/hyperlink" Target="http://www.insee.fr/fr/methodes/nomenclatures/cog/arrdep.asp?codedep=85" TargetMode="External"/><Relationship Id="rId5" Type="http://schemas.openxmlformats.org/officeDocument/2006/relationships/hyperlink" Target="http://www.insee.fr/fr/methodes/nomenclatures/cog/arrdep.asp?codedep=09" TargetMode="External"/><Relationship Id="rId90" Type="http://schemas.openxmlformats.org/officeDocument/2006/relationships/hyperlink" Target="http://www.insee.fr/fr/methodes/nomenclatures/cog/arrdep.asp?codedep=971" TargetMode="External"/><Relationship Id="rId95" Type="http://schemas.openxmlformats.org/officeDocument/2006/relationships/printerSettings" Target="../printerSettings/printerSettings3.bin"/><Relationship Id="rId22" Type="http://schemas.openxmlformats.org/officeDocument/2006/relationships/hyperlink" Target="http://www.insee.fr/fr/methodes/nomenclatures/cog/arrdep.asp?codedep=28" TargetMode="External"/><Relationship Id="rId27" Type="http://schemas.openxmlformats.org/officeDocument/2006/relationships/hyperlink" Target="http://www.insee.fr/fr/methodes/nomenclatures/cog/arrdep.asp?codedep=33" TargetMode="External"/><Relationship Id="rId43" Type="http://schemas.openxmlformats.org/officeDocument/2006/relationships/hyperlink" Target="http://www.insee.fr/fr/methodes/nomenclatures/cog/arrdep.asp?codedep=49" TargetMode="External"/><Relationship Id="rId48" Type="http://schemas.openxmlformats.org/officeDocument/2006/relationships/hyperlink" Target="http://www.insee.fr/fr/methodes/nomenclatures/cog/arrdep.asp?codedep=54" TargetMode="External"/><Relationship Id="rId64" Type="http://schemas.openxmlformats.org/officeDocument/2006/relationships/hyperlink" Target="http://www.insee.fr/fr/methodes/nomenclatures/cog/arrdep.asp?codedep=70" TargetMode="External"/><Relationship Id="rId69" Type="http://schemas.openxmlformats.org/officeDocument/2006/relationships/hyperlink" Target="http://www.insee.fr/fr/methodes/nomenclatures/cog/arrdep.asp?codedep=75" TargetMode="External"/><Relationship Id="rId8" Type="http://schemas.openxmlformats.org/officeDocument/2006/relationships/hyperlink" Target="http://www.insee.fr/fr/methodes/nomenclatures/cog/arrdep.asp?codedep=12" TargetMode="External"/><Relationship Id="rId51" Type="http://schemas.openxmlformats.org/officeDocument/2006/relationships/hyperlink" Target="http://www.insee.fr/fr/methodes/nomenclatures/cog/arrdep.asp?codedep=57" TargetMode="External"/><Relationship Id="rId72" Type="http://schemas.openxmlformats.org/officeDocument/2006/relationships/hyperlink" Target="http://www.insee.fr/fr/methodes/nomenclatures/cog/arrdep.asp?codedep=78" TargetMode="External"/><Relationship Id="rId80" Type="http://schemas.openxmlformats.org/officeDocument/2006/relationships/hyperlink" Target="http://www.insee.fr/fr/methodes/nomenclatures/cog/arrdep.asp?codedep=86" TargetMode="External"/><Relationship Id="rId85" Type="http://schemas.openxmlformats.org/officeDocument/2006/relationships/hyperlink" Target="http://www.insee.fr/fr/methodes/nomenclatures/cog/arrdep.asp?codedep=91" TargetMode="External"/><Relationship Id="rId93" Type="http://schemas.openxmlformats.org/officeDocument/2006/relationships/hyperlink" Target="http://www.insee.fr/fr/methodes/nomenclatures/cog/arrdep.asp?codedep=974" TargetMode="External"/><Relationship Id="rId3" Type="http://schemas.openxmlformats.org/officeDocument/2006/relationships/hyperlink" Target="http://www.insee.fr/fr/methodes/nomenclatures/cog/arrdep.asp?codedep=07" TargetMode="External"/><Relationship Id="rId12" Type="http://schemas.openxmlformats.org/officeDocument/2006/relationships/hyperlink" Target="http://www.insee.fr/fr/methodes/nomenclatures/cog/arrdep.asp?codedep=16" TargetMode="External"/><Relationship Id="rId17" Type="http://schemas.openxmlformats.org/officeDocument/2006/relationships/hyperlink" Target="http://www.insee.fr/fr/methodes/nomenclatures/cog/arrdep.asp?codedep=23" TargetMode="External"/><Relationship Id="rId25" Type="http://schemas.openxmlformats.org/officeDocument/2006/relationships/hyperlink" Target="http://www.insee.fr/fr/methodes/nomenclatures/cog/arrdep.asp?codedep=31" TargetMode="External"/><Relationship Id="rId33" Type="http://schemas.openxmlformats.org/officeDocument/2006/relationships/hyperlink" Target="http://www.insee.fr/fr/methodes/nomenclatures/cog/arrdep.asp?codedep=39" TargetMode="External"/><Relationship Id="rId38" Type="http://schemas.openxmlformats.org/officeDocument/2006/relationships/hyperlink" Target="http://www.insee.fr/fr/methodes/nomenclatures/cog/arrdep.asp?codedep=44" TargetMode="External"/><Relationship Id="rId46" Type="http://schemas.openxmlformats.org/officeDocument/2006/relationships/hyperlink" Target="http://www.insee.fr/fr/methodes/nomenclatures/cog/arrdep.asp?codedep=52" TargetMode="External"/><Relationship Id="rId59" Type="http://schemas.openxmlformats.org/officeDocument/2006/relationships/hyperlink" Target="http://www.insee.fr/fr/methodes/nomenclatures/cog/arrdep.asp?codedep=65" TargetMode="External"/><Relationship Id="rId67" Type="http://schemas.openxmlformats.org/officeDocument/2006/relationships/hyperlink" Target="http://www.insee.fr/fr/methodes/nomenclatures/cog/arrdep.asp?codedep=73" TargetMode="External"/><Relationship Id="rId20" Type="http://schemas.openxmlformats.org/officeDocument/2006/relationships/hyperlink" Target="http://www.insee.fr/fr/methodes/nomenclatures/cog/arrdep.asp?codedep=26" TargetMode="External"/><Relationship Id="rId41" Type="http://schemas.openxmlformats.org/officeDocument/2006/relationships/hyperlink" Target="http://www.insee.fr/fr/methodes/nomenclatures/cog/arrdep.asp?codedep=47" TargetMode="External"/><Relationship Id="rId54" Type="http://schemas.openxmlformats.org/officeDocument/2006/relationships/hyperlink" Target="http://www.insee.fr/fr/methodes/nomenclatures/cog/arrdep.asp?codedep=60" TargetMode="External"/><Relationship Id="rId62" Type="http://schemas.openxmlformats.org/officeDocument/2006/relationships/hyperlink" Target="http://www.insee.fr/fr/methodes/nomenclatures/cog/arrdep.asp?codedep=68" TargetMode="External"/><Relationship Id="rId70" Type="http://schemas.openxmlformats.org/officeDocument/2006/relationships/hyperlink" Target="http://www.insee.fr/fr/methodes/nomenclatures/cog/arrdep.asp?codedep=76" TargetMode="External"/><Relationship Id="rId75" Type="http://schemas.openxmlformats.org/officeDocument/2006/relationships/hyperlink" Target="http://www.insee.fr/fr/methodes/nomenclatures/cog/arrdep.asp?codedep=81" TargetMode="External"/><Relationship Id="rId83" Type="http://schemas.openxmlformats.org/officeDocument/2006/relationships/hyperlink" Target="http://www.insee.fr/fr/methodes/nomenclatures/cog/arrdep.asp?codedep=89" TargetMode="External"/><Relationship Id="rId88" Type="http://schemas.openxmlformats.org/officeDocument/2006/relationships/hyperlink" Target="http://www.insee.fr/fr/methodes/nomenclatures/cog/arrdep.asp?codedep=94" TargetMode="External"/><Relationship Id="rId91" Type="http://schemas.openxmlformats.org/officeDocument/2006/relationships/hyperlink" Target="http://www.insee.fr/fr/methodes/nomenclatures/cog/arrdep.asp?codedep=972" TargetMode="External"/><Relationship Id="rId1" Type="http://schemas.openxmlformats.org/officeDocument/2006/relationships/hyperlink" Target="http://www.insee.fr/fr/methodes/nomenclatures/cog/arrdep.asp?codedep=04" TargetMode="External"/><Relationship Id="rId6" Type="http://schemas.openxmlformats.org/officeDocument/2006/relationships/hyperlink" Target="http://www.insee.fr/fr/methodes/nomenclatures/cog/arrdep.asp?codedep=10" TargetMode="External"/><Relationship Id="rId15" Type="http://schemas.openxmlformats.org/officeDocument/2006/relationships/hyperlink" Target="http://www.insee.fr/fr/methodes/nomenclatures/cog/arrdep.asp?codedep=21" TargetMode="External"/><Relationship Id="rId23" Type="http://schemas.openxmlformats.org/officeDocument/2006/relationships/hyperlink" Target="http://www.insee.fr/fr/methodes/nomenclatures/cog/arrdep.asp?codedep=29" TargetMode="External"/><Relationship Id="rId28" Type="http://schemas.openxmlformats.org/officeDocument/2006/relationships/hyperlink" Target="http://www.insee.fr/fr/methodes/nomenclatures/cog/arrdep.asp?codedep=34" TargetMode="External"/><Relationship Id="rId36" Type="http://schemas.openxmlformats.org/officeDocument/2006/relationships/hyperlink" Target="http://www.insee.fr/fr/methodes/nomenclatures/cog/arrdep.asp?codedep=42" TargetMode="External"/><Relationship Id="rId49" Type="http://schemas.openxmlformats.org/officeDocument/2006/relationships/hyperlink" Target="http://www.insee.fr/fr/methodes/nomenclatures/cog/arrdep.asp?codedep=55" TargetMode="External"/><Relationship Id="rId57" Type="http://schemas.openxmlformats.org/officeDocument/2006/relationships/hyperlink" Target="http://www.insee.fr/fr/methodes/nomenclatures/cog/arrdep.asp?codedep=63" TargetMode="External"/><Relationship Id="rId10" Type="http://schemas.openxmlformats.org/officeDocument/2006/relationships/hyperlink" Target="http://www.insee.fr/fr/methodes/nomenclatures/cog/arrdep.asp?codedep=14" TargetMode="External"/><Relationship Id="rId31" Type="http://schemas.openxmlformats.org/officeDocument/2006/relationships/hyperlink" Target="http://www.insee.fr/fr/methodes/nomenclatures/cog/arrdep.asp?codedep=37" TargetMode="External"/><Relationship Id="rId44" Type="http://schemas.openxmlformats.org/officeDocument/2006/relationships/hyperlink" Target="http://www.insee.fr/fr/methodes/nomenclatures/cog/arrdep.asp?codedep=50" TargetMode="External"/><Relationship Id="rId52" Type="http://schemas.openxmlformats.org/officeDocument/2006/relationships/hyperlink" Target="http://www.insee.fr/fr/methodes/nomenclatures/cog/arrdep.asp?codedep=58" TargetMode="External"/><Relationship Id="rId60" Type="http://schemas.openxmlformats.org/officeDocument/2006/relationships/hyperlink" Target="http://www.insee.fr/fr/methodes/nomenclatures/cog/arrdep.asp?codedep=66" TargetMode="External"/><Relationship Id="rId65" Type="http://schemas.openxmlformats.org/officeDocument/2006/relationships/hyperlink" Target="http://www.insee.fr/fr/methodes/nomenclatures/cog/arrdep.asp?codedep=71" TargetMode="External"/><Relationship Id="rId73" Type="http://schemas.openxmlformats.org/officeDocument/2006/relationships/hyperlink" Target="http://www.insee.fr/fr/methodes/nomenclatures/cog/arrdep.asp?codedep=79" TargetMode="External"/><Relationship Id="rId78" Type="http://schemas.openxmlformats.org/officeDocument/2006/relationships/hyperlink" Target="http://www.insee.fr/fr/methodes/nomenclatures/cog/arrdep.asp?codedep=84" TargetMode="External"/><Relationship Id="rId81" Type="http://schemas.openxmlformats.org/officeDocument/2006/relationships/hyperlink" Target="http://www.insee.fr/fr/methodes/nomenclatures/cog/arrdep.asp?codedep=87" TargetMode="External"/><Relationship Id="rId86" Type="http://schemas.openxmlformats.org/officeDocument/2006/relationships/hyperlink" Target="http://www.insee.fr/fr/methodes/nomenclatures/cog/arrdep.asp?codedep=92" TargetMode="External"/><Relationship Id="rId94" Type="http://schemas.openxmlformats.org/officeDocument/2006/relationships/hyperlink" Target="http://www.insee.fr/fr/methodes/nomenclatures/cog/arrdep.asp?codedep=2A" TargetMode="External"/><Relationship Id="rId4" Type="http://schemas.openxmlformats.org/officeDocument/2006/relationships/hyperlink" Target="http://www.insee.fr/fr/methodes/nomenclatures/cog/arrdep.asp?codedep=08" TargetMode="External"/><Relationship Id="rId9" Type="http://schemas.openxmlformats.org/officeDocument/2006/relationships/hyperlink" Target="http://www.insee.fr/fr/methodes/nomenclatures/cog/arrdep.asp?codedep=13" TargetMode="External"/><Relationship Id="rId13" Type="http://schemas.openxmlformats.org/officeDocument/2006/relationships/hyperlink" Target="http://www.insee.fr/fr/methodes/nomenclatures/cog/arrdep.asp?codedep=19" TargetMode="External"/><Relationship Id="rId18" Type="http://schemas.openxmlformats.org/officeDocument/2006/relationships/hyperlink" Target="http://www.insee.fr/fr/methodes/nomenclatures/cog/arrdep.asp?codedep=24" TargetMode="External"/><Relationship Id="rId39" Type="http://schemas.openxmlformats.org/officeDocument/2006/relationships/hyperlink" Target="http://www.insee.fr/fr/methodes/nomenclatures/cog/arrdep.asp?codedep=45" TargetMode="External"/><Relationship Id="rId34" Type="http://schemas.openxmlformats.org/officeDocument/2006/relationships/hyperlink" Target="http://www.insee.fr/fr/methodes/nomenclatures/cog/arrdep.asp?codedep=40" TargetMode="External"/><Relationship Id="rId50" Type="http://schemas.openxmlformats.org/officeDocument/2006/relationships/hyperlink" Target="http://www.insee.fr/fr/methodes/nomenclatures/cog/arrdep.asp?codedep=56" TargetMode="External"/><Relationship Id="rId55" Type="http://schemas.openxmlformats.org/officeDocument/2006/relationships/hyperlink" Target="http://www.insee.fr/fr/methodes/nomenclatures/cog/arrdep.asp?codedep=61" TargetMode="External"/><Relationship Id="rId76" Type="http://schemas.openxmlformats.org/officeDocument/2006/relationships/hyperlink" Target="http://www.insee.fr/fr/methodes/nomenclatures/cog/arrdep.asp?codedep=82" TargetMode="External"/><Relationship Id="rId7" Type="http://schemas.openxmlformats.org/officeDocument/2006/relationships/hyperlink" Target="http://www.insee.fr/fr/methodes/nomenclatures/cog/arrdep.asp?codedep=11" TargetMode="External"/><Relationship Id="rId71" Type="http://schemas.openxmlformats.org/officeDocument/2006/relationships/hyperlink" Target="http://www.insee.fr/fr/methodes/nomenclatures/cog/arrdep.asp?codedep=77" TargetMode="External"/><Relationship Id="rId92" Type="http://schemas.openxmlformats.org/officeDocument/2006/relationships/hyperlink" Target="http://www.insee.fr/fr/methodes/nomenclatures/cog/arrdep.asp?codedep=973" TargetMode="External"/><Relationship Id="rId2" Type="http://schemas.openxmlformats.org/officeDocument/2006/relationships/hyperlink" Target="http://www.insee.fr/fr/methodes/nomenclatures/cog/arrdep.asp?codedep=05" TargetMode="External"/><Relationship Id="rId29" Type="http://schemas.openxmlformats.org/officeDocument/2006/relationships/hyperlink" Target="http://www.insee.fr/fr/methodes/nomenclatures/cog/arrdep.asp?codedep=35" TargetMode="External"/><Relationship Id="rId24" Type="http://schemas.openxmlformats.org/officeDocument/2006/relationships/hyperlink" Target="http://www.insee.fr/fr/methodes/nomenclatures/cog/arrdep.asp?codedep=30" TargetMode="External"/><Relationship Id="rId40" Type="http://schemas.openxmlformats.org/officeDocument/2006/relationships/hyperlink" Target="http://www.insee.fr/fr/methodes/nomenclatures/cog/arrdep.asp?codedep=46" TargetMode="External"/><Relationship Id="rId45" Type="http://schemas.openxmlformats.org/officeDocument/2006/relationships/hyperlink" Target="http://www.insee.fr/fr/methodes/nomenclatures/cog/arrdep.asp?codedep=51" TargetMode="External"/><Relationship Id="rId66" Type="http://schemas.openxmlformats.org/officeDocument/2006/relationships/hyperlink" Target="http://www.insee.fr/fr/methodes/nomenclatures/cog/arrdep.asp?codedep=72" TargetMode="External"/><Relationship Id="rId87" Type="http://schemas.openxmlformats.org/officeDocument/2006/relationships/hyperlink" Target="http://www.insee.fr/fr/methodes/nomenclatures/cog/arrdep.asp?codedep=93" TargetMode="External"/><Relationship Id="rId61" Type="http://schemas.openxmlformats.org/officeDocument/2006/relationships/hyperlink" Target="http://www.insee.fr/fr/methodes/nomenclatures/cog/arrdep.asp?codedep=67" TargetMode="External"/><Relationship Id="rId82" Type="http://schemas.openxmlformats.org/officeDocument/2006/relationships/hyperlink" Target="http://www.insee.fr/fr/methodes/nomenclatures/cog/arrdep.asp?codedep=88" TargetMode="External"/><Relationship Id="rId19" Type="http://schemas.openxmlformats.org/officeDocument/2006/relationships/hyperlink" Target="http://www.insee.fr/fr/methodes/nomenclatures/cog/arrdep.asp?codedep=25" TargetMode="External"/><Relationship Id="rId14" Type="http://schemas.openxmlformats.org/officeDocument/2006/relationships/hyperlink" Target="http://www.insee.fr/fr/methodes/nomenclatures/cog/arrdep.asp?codedep=2B" TargetMode="External"/><Relationship Id="rId30" Type="http://schemas.openxmlformats.org/officeDocument/2006/relationships/hyperlink" Target="http://www.insee.fr/fr/methodes/nomenclatures/cog/arrdep.asp?codedep=36" TargetMode="External"/><Relationship Id="rId35" Type="http://schemas.openxmlformats.org/officeDocument/2006/relationships/hyperlink" Target="http://www.insee.fr/fr/methodes/nomenclatures/cog/arrdep.asp?codedep=41" TargetMode="External"/><Relationship Id="rId56" Type="http://schemas.openxmlformats.org/officeDocument/2006/relationships/hyperlink" Target="http://www.insee.fr/fr/methodes/nomenclatures/cog/arrdep.asp?codedep=62" TargetMode="External"/><Relationship Id="rId77" Type="http://schemas.openxmlformats.org/officeDocument/2006/relationships/hyperlink" Target="http://www.insee.fr/fr/methodes/nomenclatures/cog/arrdep.asp?codedep=8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81"/>
  <sheetViews>
    <sheetView tabSelected="1" topLeftCell="A29" workbookViewId="0">
      <selection activeCell="U47" sqref="U47"/>
    </sheetView>
  </sheetViews>
  <sheetFormatPr baseColWidth="10" defaultColWidth="11.42578125" defaultRowHeight="11.25" x14ac:dyDescent="0.2"/>
  <cols>
    <col min="1" max="1" width="3.42578125" style="19" customWidth="1"/>
    <col min="2" max="2" width="6.140625" style="19" bestFit="1" customWidth="1"/>
    <col min="3" max="3" width="8" style="19" bestFit="1" customWidth="1"/>
    <col min="4" max="4" width="16.42578125" style="19" customWidth="1"/>
    <col min="5" max="5" width="6.28515625" style="19" bestFit="1" customWidth="1"/>
    <col min="6" max="6" width="3.42578125" style="19" bestFit="1" customWidth="1"/>
    <col min="7" max="7" width="10.5703125" style="19" customWidth="1"/>
    <col min="8" max="8" width="5" style="19" bestFit="1" customWidth="1"/>
    <col min="9" max="9" width="11" style="19" bestFit="1" customWidth="1"/>
    <col min="10" max="10" width="11.5703125" style="19" customWidth="1"/>
    <col min="11" max="11" width="8.28515625" style="19" bestFit="1" customWidth="1"/>
    <col min="12" max="12" width="5" style="19" bestFit="1" customWidth="1"/>
    <col min="13" max="13" width="9.42578125" style="19" bestFit="1" customWidth="1"/>
    <col min="14" max="14" width="7.28515625" style="19" bestFit="1" customWidth="1"/>
    <col min="15" max="15" width="8.85546875" style="19" bestFit="1" customWidth="1"/>
    <col min="16" max="16" width="9.140625" style="19" bestFit="1" customWidth="1"/>
    <col min="17" max="18" width="6.28515625" style="19" bestFit="1" customWidth="1"/>
    <col min="19" max="19" width="8" style="19" bestFit="1" customWidth="1"/>
    <col min="20" max="20" width="8.7109375" style="19" customWidth="1"/>
    <col min="21" max="21" width="14.42578125" style="19" bestFit="1" customWidth="1"/>
    <col min="22" max="22" width="5" style="19" bestFit="1" customWidth="1"/>
    <col min="23" max="23" width="4.42578125" style="19" bestFit="1" customWidth="1"/>
    <col min="24" max="24" width="9.7109375" style="19" bestFit="1" customWidth="1"/>
    <col min="25" max="25" width="9" style="19" bestFit="1" customWidth="1"/>
    <col min="26" max="26" width="7.5703125" style="19" customWidth="1"/>
    <col min="27" max="27" width="9.42578125" style="19" bestFit="1" customWidth="1"/>
    <col min="28" max="28" width="7.42578125" style="19" customWidth="1"/>
    <col min="29" max="29" width="8.5703125" style="19" bestFit="1" customWidth="1"/>
    <col min="30" max="30" width="9.42578125" style="19" bestFit="1" customWidth="1"/>
    <col min="31" max="31" width="9.7109375" style="19" customWidth="1"/>
    <col min="32" max="16384" width="11.42578125" style="19"/>
  </cols>
  <sheetData>
    <row r="1" spans="1:31" s="72" customFormat="1" ht="24.75" thickBot="1" x14ac:dyDescent="0.25">
      <c r="A1" s="228" t="s">
        <v>244</v>
      </c>
      <c r="B1" s="228"/>
      <c r="C1" s="228"/>
      <c r="D1" s="228"/>
      <c r="E1" s="228"/>
      <c r="F1" s="228"/>
      <c r="G1" s="228"/>
      <c r="H1" s="228"/>
      <c r="I1" s="228"/>
      <c r="J1" s="228"/>
      <c r="K1" s="228"/>
      <c r="L1" s="228"/>
      <c r="M1" s="228"/>
      <c r="N1" s="228"/>
      <c r="O1" s="228"/>
      <c r="P1" s="228"/>
      <c r="Q1" s="228"/>
      <c r="R1" s="228"/>
      <c r="S1" s="228"/>
      <c r="T1" s="229"/>
      <c r="U1" s="229"/>
      <c r="V1" s="229"/>
      <c r="W1" s="229"/>
      <c r="X1" s="229"/>
      <c r="Y1" s="229"/>
      <c r="Z1" s="229"/>
      <c r="AA1" s="230" t="s">
        <v>78</v>
      </c>
      <c r="AB1" s="230"/>
      <c r="AC1" s="229"/>
      <c r="AD1" s="171" t="s">
        <v>78</v>
      </c>
      <c r="AE1" s="229"/>
    </row>
    <row r="2" spans="1:31" s="72" customFormat="1" ht="23.25" customHeight="1" thickTop="1" thickBot="1" x14ac:dyDescent="0.25">
      <c r="A2" s="56" t="s">
        <v>201</v>
      </c>
      <c r="B2" s="57" t="s">
        <v>202</v>
      </c>
      <c r="C2" s="58" t="s">
        <v>228</v>
      </c>
      <c r="D2" s="59" t="s">
        <v>80</v>
      </c>
      <c r="E2" s="60"/>
      <c r="F2" s="61" t="s">
        <v>203</v>
      </c>
      <c r="G2" s="62" t="s">
        <v>12</v>
      </c>
      <c r="H2" s="63" t="s">
        <v>229</v>
      </c>
      <c r="I2" s="63"/>
      <c r="J2" s="64" t="s">
        <v>226</v>
      </c>
      <c r="K2" s="65" t="s">
        <v>32</v>
      </c>
      <c r="L2" s="65"/>
      <c r="M2" s="65"/>
      <c r="N2" s="65"/>
      <c r="O2" s="65"/>
      <c r="P2" s="65"/>
      <c r="Q2" s="65"/>
      <c r="R2" s="65"/>
      <c r="S2" s="65"/>
      <c r="T2" s="66"/>
      <c r="U2" s="67" t="s">
        <v>230</v>
      </c>
      <c r="V2" s="67"/>
      <c r="W2" s="67"/>
      <c r="X2" s="67"/>
      <c r="Y2" s="64" t="s">
        <v>220</v>
      </c>
      <c r="Z2" s="68" t="s">
        <v>243</v>
      </c>
      <c r="AA2" s="69" t="s">
        <v>79</v>
      </c>
      <c r="AB2" s="69" t="s">
        <v>227</v>
      </c>
      <c r="AC2" s="70" t="s">
        <v>225</v>
      </c>
      <c r="AD2" s="69" t="s">
        <v>65</v>
      </c>
      <c r="AE2" s="71" t="s">
        <v>190</v>
      </c>
    </row>
    <row r="3" spans="1:31" s="72" customFormat="1" ht="42" customHeight="1" thickTop="1" thickBot="1" x14ac:dyDescent="0.25">
      <c r="A3" s="73"/>
      <c r="B3" s="74"/>
      <c r="C3" s="75"/>
      <c r="D3" s="76"/>
      <c r="E3" s="77"/>
      <c r="F3" s="78"/>
      <c r="G3" s="62"/>
      <c r="H3" s="63"/>
      <c r="I3" s="63"/>
      <c r="J3" s="64"/>
      <c r="K3" s="79" t="s">
        <v>15</v>
      </c>
      <c r="L3" s="80"/>
      <c r="M3" s="81" t="s">
        <v>20</v>
      </c>
      <c r="N3" s="65"/>
      <c r="O3" s="82"/>
      <c r="P3" s="83" t="s">
        <v>23</v>
      </c>
      <c r="Q3" s="84"/>
      <c r="R3" s="85"/>
      <c r="S3" s="86"/>
      <c r="T3" s="66"/>
      <c r="U3" s="67"/>
      <c r="V3" s="67"/>
      <c r="W3" s="67"/>
      <c r="X3" s="67"/>
      <c r="Y3" s="64"/>
      <c r="Z3" s="68"/>
      <c r="AA3" s="69"/>
      <c r="AB3" s="69"/>
      <c r="AC3" s="70"/>
      <c r="AD3" s="69"/>
      <c r="AE3" s="87"/>
    </row>
    <row r="4" spans="1:31" s="107" customFormat="1" ht="103.5" customHeight="1" thickTop="1" thickBot="1" x14ac:dyDescent="0.25">
      <c r="A4" s="88"/>
      <c r="B4" s="89"/>
      <c r="C4" s="90"/>
      <c r="D4" s="91"/>
      <c r="E4" s="92"/>
      <c r="F4" s="93"/>
      <c r="G4" s="94" t="s">
        <v>222</v>
      </c>
      <c r="H4" s="95" t="s">
        <v>231</v>
      </c>
      <c r="I4" s="96" t="s">
        <v>223</v>
      </c>
      <c r="J4" s="64"/>
      <c r="K4" s="97" t="s">
        <v>55</v>
      </c>
      <c r="L4" s="98" t="s">
        <v>204</v>
      </c>
      <c r="M4" s="99" t="s">
        <v>219</v>
      </c>
      <c r="N4" s="100" t="s">
        <v>209</v>
      </c>
      <c r="O4" s="98" t="s">
        <v>210</v>
      </c>
      <c r="P4" s="101" t="s">
        <v>24</v>
      </c>
      <c r="Q4" s="102" t="s">
        <v>211</v>
      </c>
      <c r="R4" s="103" t="s">
        <v>212</v>
      </c>
      <c r="S4" s="104" t="s">
        <v>208</v>
      </c>
      <c r="T4" s="105" t="s">
        <v>224</v>
      </c>
      <c r="U4" s="106"/>
      <c r="V4" s="106" t="s">
        <v>14</v>
      </c>
      <c r="W4" s="106" t="s">
        <v>66</v>
      </c>
      <c r="X4" s="106" t="s">
        <v>232</v>
      </c>
      <c r="Y4" s="64"/>
      <c r="Z4" s="68"/>
      <c r="AA4" s="69"/>
      <c r="AB4" s="69"/>
      <c r="AC4" s="70"/>
      <c r="AD4" s="69"/>
      <c r="AE4" s="87"/>
    </row>
    <row r="5" spans="1:31" s="72" customFormat="1" ht="13.5" customHeight="1" thickTop="1" x14ac:dyDescent="0.2">
      <c r="A5" s="108">
        <v>1</v>
      </c>
      <c r="B5" s="109" t="s">
        <v>34</v>
      </c>
      <c r="C5" s="110">
        <v>0</v>
      </c>
      <c r="D5" s="111" t="s">
        <v>233</v>
      </c>
      <c r="E5" s="112">
        <v>0</v>
      </c>
      <c r="F5" s="113">
        <v>6</v>
      </c>
      <c r="G5" s="114"/>
      <c r="H5" s="115"/>
      <c r="I5" s="115"/>
      <c r="J5" s="116"/>
      <c r="K5" s="117" t="s">
        <v>56</v>
      </c>
      <c r="L5" s="118" t="s">
        <v>16</v>
      </c>
      <c r="M5" s="119" t="s">
        <v>61</v>
      </c>
      <c r="N5" s="120" t="s">
        <v>21</v>
      </c>
      <c r="O5" s="118" t="s">
        <v>21</v>
      </c>
      <c r="P5" s="121" t="s">
        <v>25</v>
      </c>
      <c r="Q5" s="122">
        <v>0</v>
      </c>
      <c r="R5" s="123">
        <v>0</v>
      </c>
      <c r="S5" s="124"/>
      <c r="T5" s="116"/>
      <c r="U5" s="116" t="s">
        <v>205</v>
      </c>
      <c r="V5" s="116">
        <v>2</v>
      </c>
      <c r="W5" s="125">
        <v>0</v>
      </c>
      <c r="X5" s="116">
        <f t="shared" ref="X5:X12" si="0">V5*W5</f>
        <v>0</v>
      </c>
      <c r="Y5" s="116"/>
      <c r="Z5" s="116"/>
      <c r="AA5" s="126"/>
      <c r="AB5" s="126"/>
      <c r="AC5" s="116"/>
      <c r="AD5" s="126"/>
      <c r="AE5" s="127"/>
    </row>
    <row r="6" spans="1:31" s="72" customFormat="1" ht="12.75" customHeight="1" x14ac:dyDescent="0.2">
      <c r="A6" s="128"/>
      <c r="B6" s="109"/>
      <c r="C6" s="110"/>
      <c r="D6" s="111" t="s">
        <v>214</v>
      </c>
      <c r="E6" s="112"/>
      <c r="F6" s="129"/>
      <c r="G6" s="130"/>
      <c r="H6" s="115"/>
      <c r="I6" s="115"/>
      <c r="J6" s="116"/>
      <c r="K6" s="117" t="s">
        <v>57</v>
      </c>
      <c r="L6" s="118" t="s">
        <v>17</v>
      </c>
      <c r="M6" s="119" t="s">
        <v>62</v>
      </c>
      <c r="N6" s="120" t="s">
        <v>22</v>
      </c>
      <c r="O6" s="118" t="s">
        <v>22</v>
      </c>
      <c r="P6" s="121" t="s">
        <v>26</v>
      </c>
      <c r="Q6" s="122">
        <v>0</v>
      </c>
      <c r="R6" s="123">
        <v>0</v>
      </c>
      <c r="S6" s="124"/>
      <c r="T6" s="116"/>
      <c r="U6" s="116" t="s">
        <v>206</v>
      </c>
      <c r="V6" s="116">
        <v>2</v>
      </c>
      <c r="W6" s="131">
        <v>0</v>
      </c>
      <c r="X6" s="116">
        <f t="shared" si="0"/>
        <v>0</v>
      </c>
      <c r="Y6" s="116"/>
      <c r="Z6" s="116"/>
      <c r="AA6" s="126"/>
      <c r="AB6" s="126"/>
      <c r="AC6" s="116"/>
      <c r="AD6" s="126"/>
      <c r="AE6" s="127"/>
    </row>
    <row r="7" spans="1:31" s="72" customFormat="1" ht="12.75" customHeight="1" x14ac:dyDescent="0.2">
      <c r="A7" s="128"/>
      <c r="B7" s="109"/>
      <c r="C7" s="110"/>
      <c r="D7" s="111" t="s">
        <v>218</v>
      </c>
      <c r="E7" s="112"/>
      <c r="F7" s="129"/>
      <c r="G7" s="132"/>
      <c r="H7" s="115"/>
      <c r="I7" s="115"/>
      <c r="J7" s="116"/>
      <c r="K7" s="117" t="s">
        <v>58</v>
      </c>
      <c r="L7" s="118">
        <v>1</v>
      </c>
      <c r="M7" s="119" t="s">
        <v>63</v>
      </c>
      <c r="N7" s="120">
        <v>0</v>
      </c>
      <c r="O7" s="118">
        <v>0</v>
      </c>
      <c r="P7" s="121" t="s">
        <v>27</v>
      </c>
      <c r="Q7" s="122" t="s">
        <v>22</v>
      </c>
      <c r="R7" s="123">
        <v>0</v>
      </c>
      <c r="S7" s="124"/>
      <c r="T7" s="116"/>
      <c r="U7" s="116" t="s">
        <v>191</v>
      </c>
      <c r="V7" s="116">
        <v>2</v>
      </c>
      <c r="W7" s="133">
        <f>C5</f>
        <v>0</v>
      </c>
      <c r="X7" s="116">
        <f t="shared" si="0"/>
        <v>0</v>
      </c>
      <c r="Y7" s="116"/>
      <c r="Z7" s="116"/>
      <c r="AA7" s="126"/>
      <c r="AB7" s="126"/>
      <c r="AC7" s="116"/>
      <c r="AD7" s="126"/>
      <c r="AE7" s="127"/>
    </row>
    <row r="8" spans="1:31" s="72" customFormat="1" ht="12.75" customHeight="1" x14ac:dyDescent="0.2">
      <c r="A8" s="128"/>
      <c r="B8" s="109"/>
      <c r="C8" s="110"/>
      <c r="D8" s="111" t="s">
        <v>213</v>
      </c>
      <c r="E8" s="112"/>
      <c r="F8" s="129"/>
      <c r="G8" s="132"/>
      <c r="H8" s="115"/>
      <c r="I8" s="115"/>
      <c r="J8" s="116"/>
      <c r="K8" s="117" t="s">
        <v>59</v>
      </c>
      <c r="L8" s="118" t="s">
        <v>18</v>
      </c>
      <c r="M8" s="119" t="s">
        <v>59</v>
      </c>
      <c r="N8" s="120">
        <v>-0.05</v>
      </c>
      <c r="O8" s="118">
        <v>-0.05</v>
      </c>
      <c r="P8" s="121" t="s">
        <v>28</v>
      </c>
      <c r="Q8" s="122" t="s">
        <v>22</v>
      </c>
      <c r="R8" s="123">
        <v>0</v>
      </c>
      <c r="S8" s="124"/>
      <c r="T8" s="116"/>
      <c r="U8" s="116" t="s">
        <v>192</v>
      </c>
      <c r="V8" s="116">
        <v>3</v>
      </c>
      <c r="W8" s="134">
        <f>C5</f>
        <v>0</v>
      </c>
      <c r="X8" s="116">
        <f t="shared" si="0"/>
        <v>0</v>
      </c>
      <c r="Y8" s="116"/>
      <c r="Z8" s="116"/>
      <c r="AA8" s="126"/>
      <c r="AB8" s="126"/>
      <c r="AC8" s="116"/>
      <c r="AD8" s="126"/>
      <c r="AE8" s="127"/>
    </row>
    <row r="9" spans="1:31" s="72" customFormat="1" ht="12.75" customHeight="1" x14ac:dyDescent="0.2">
      <c r="A9" s="128"/>
      <c r="B9" s="109"/>
      <c r="C9" s="110"/>
      <c r="D9" s="111" t="s">
        <v>200</v>
      </c>
      <c r="E9" s="112"/>
      <c r="F9" s="129"/>
      <c r="G9" s="132"/>
      <c r="H9" s="115"/>
      <c r="I9" s="115"/>
      <c r="J9" s="116"/>
      <c r="K9" s="117" t="s">
        <v>60</v>
      </c>
      <c r="L9" s="118" t="s">
        <v>19</v>
      </c>
      <c r="M9" s="119" t="s">
        <v>64</v>
      </c>
      <c r="N9" s="120">
        <v>-0.1</v>
      </c>
      <c r="O9" s="118">
        <v>-0.1</v>
      </c>
      <c r="P9" s="121" t="s">
        <v>29</v>
      </c>
      <c r="Q9" s="122" t="s">
        <v>22</v>
      </c>
      <c r="R9" s="123">
        <v>-0.05</v>
      </c>
      <c r="S9" s="124"/>
      <c r="T9" s="116"/>
      <c r="U9" s="116" t="s">
        <v>193</v>
      </c>
      <c r="V9" s="116">
        <v>5</v>
      </c>
      <c r="W9" s="134">
        <v>0</v>
      </c>
      <c r="X9" s="116">
        <f t="shared" si="0"/>
        <v>0</v>
      </c>
      <c r="Y9" s="116"/>
      <c r="Z9" s="116"/>
      <c r="AA9" s="126"/>
      <c r="AB9" s="126"/>
      <c r="AC9" s="116"/>
      <c r="AD9" s="126"/>
      <c r="AE9" s="127"/>
    </row>
    <row r="10" spans="1:31" s="72" customFormat="1" ht="12.75" customHeight="1" x14ac:dyDescent="0.2">
      <c r="A10" s="128"/>
      <c r="B10" s="109"/>
      <c r="C10" s="110"/>
      <c r="D10" s="111" t="s">
        <v>0</v>
      </c>
      <c r="E10" s="112"/>
      <c r="F10" s="129"/>
      <c r="G10" s="132"/>
      <c r="H10" s="115"/>
      <c r="I10" s="115"/>
      <c r="J10" s="116"/>
      <c r="K10" s="117"/>
      <c r="L10" s="118"/>
      <c r="M10" s="119"/>
      <c r="N10" s="120"/>
      <c r="O10" s="118"/>
      <c r="P10" s="121" t="s">
        <v>30</v>
      </c>
      <c r="Q10" s="122" t="s">
        <v>22</v>
      </c>
      <c r="R10" s="123">
        <v>-0.1</v>
      </c>
      <c r="S10" s="124"/>
      <c r="T10" s="116"/>
      <c r="U10" s="116" t="s">
        <v>194</v>
      </c>
      <c r="V10" s="116">
        <v>3</v>
      </c>
      <c r="W10" s="134">
        <v>0</v>
      </c>
      <c r="X10" s="116">
        <f t="shared" si="0"/>
        <v>0</v>
      </c>
      <c r="Y10" s="116"/>
      <c r="Z10" s="116"/>
      <c r="AA10" s="126"/>
      <c r="AB10" s="126"/>
      <c r="AC10" s="116"/>
      <c r="AD10" s="126"/>
      <c r="AE10" s="127"/>
    </row>
    <row r="11" spans="1:31" s="72" customFormat="1" ht="12.75" customHeight="1" x14ac:dyDescent="0.2">
      <c r="A11" s="128"/>
      <c r="B11" s="109"/>
      <c r="C11" s="110"/>
      <c r="D11" s="111" t="s">
        <v>1</v>
      </c>
      <c r="E11" s="112"/>
      <c r="F11" s="129"/>
      <c r="G11" s="132"/>
      <c r="H11" s="115"/>
      <c r="I11" s="115"/>
      <c r="J11" s="116"/>
      <c r="K11" s="117"/>
      <c r="L11" s="118"/>
      <c r="M11" s="119"/>
      <c r="N11" s="120"/>
      <c r="O11" s="118"/>
      <c r="P11" s="121" t="s">
        <v>31</v>
      </c>
      <c r="Q11" s="122" t="s">
        <v>22</v>
      </c>
      <c r="R11" s="123">
        <v>-0.15</v>
      </c>
      <c r="S11" s="124"/>
      <c r="T11" s="116"/>
      <c r="U11" s="116" t="s">
        <v>195</v>
      </c>
      <c r="V11" s="116">
        <v>4</v>
      </c>
      <c r="W11" s="134">
        <v>0</v>
      </c>
      <c r="X11" s="116">
        <f t="shared" si="0"/>
        <v>0</v>
      </c>
      <c r="Y11" s="116"/>
      <c r="Z11" s="116"/>
      <c r="AA11" s="126"/>
      <c r="AB11" s="126"/>
      <c r="AC11" s="116"/>
      <c r="AD11" s="126"/>
      <c r="AE11" s="127"/>
    </row>
    <row r="12" spans="1:31" s="72" customFormat="1" ht="12.75" customHeight="1" x14ac:dyDescent="0.2">
      <c r="A12" s="128"/>
      <c r="B12" s="109"/>
      <c r="C12" s="110"/>
      <c r="D12" s="111" t="s">
        <v>2</v>
      </c>
      <c r="E12" s="112"/>
      <c r="F12" s="129"/>
      <c r="G12" s="132"/>
      <c r="H12" s="115"/>
      <c r="I12" s="115"/>
      <c r="J12" s="116"/>
      <c r="K12" s="117"/>
      <c r="L12" s="118"/>
      <c r="M12" s="119"/>
      <c r="N12" s="120"/>
      <c r="O12" s="118"/>
      <c r="P12" s="121"/>
      <c r="Q12" s="122"/>
      <c r="R12" s="123"/>
      <c r="S12" s="124"/>
      <c r="T12" s="116"/>
      <c r="U12" s="116" t="s">
        <v>236</v>
      </c>
      <c r="V12" s="116">
        <v>2</v>
      </c>
      <c r="W12" s="134">
        <v>0</v>
      </c>
      <c r="X12" s="116">
        <f t="shared" si="0"/>
        <v>0</v>
      </c>
      <c r="Y12" s="116"/>
      <c r="Z12" s="116"/>
      <c r="AA12" s="126"/>
      <c r="AB12" s="126"/>
      <c r="AC12" s="116"/>
      <c r="AD12" s="126"/>
      <c r="AE12" s="127"/>
    </row>
    <row r="13" spans="1:31" s="72" customFormat="1" ht="12.75" customHeight="1" x14ac:dyDescent="0.2">
      <c r="A13" s="128"/>
      <c r="B13" s="109"/>
      <c r="C13" s="110"/>
      <c r="D13" s="111" t="s">
        <v>196</v>
      </c>
      <c r="E13" s="112"/>
      <c r="F13" s="129"/>
      <c r="G13" s="132"/>
      <c r="H13" s="115"/>
      <c r="I13" s="115"/>
      <c r="J13" s="116"/>
      <c r="K13" s="117"/>
      <c r="L13" s="118"/>
      <c r="M13" s="119"/>
      <c r="N13" s="120"/>
      <c r="O13" s="118"/>
      <c r="P13" s="121"/>
      <c r="Q13" s="122"/>
      <c r="R13" s="123"/>
      <c r="S13" s="124"/>
      <c r="T13" s="116"/>
      <c r="U13" s="116"/>
      <c r="V13" s="116"/>
      <c r="W13" s="131"/>
      <c r="X13" s="116"/>
      <c r="Y13" s="116"/>
      <c r="Z13" s="116"/>
      <c r="AA13" s="126"/>
      <c r="AB13" s="126"/>
      <c r="AC13" s="116"/>
      <c r="AD13" s="126"/>
      <c r="AE13" s="127"/>
    </row>
    <row r="14" spans="1:31" s="72" customFormat="1" ht="12.75" customHeight="1" x14ac:dyDescent="0.2">
      <c r="A14" s="128"/>
      <c r="B14" s="109"/>
      <c r="C14" s="110"/>
      <c r="D14" s="111" t="s">
        <v>197</v>
      </c>
      <c r="E14" s="112"/>
      <c r="F14" s="129"/>
      <c r="G14" s="132"/>
      <c r="H14" s="115"/>
      <c r="I14" s="115"/>
      <c r="J14" s="116"/>
      <c r="K14" s="117"/>
      <c r="L14" s="118"/>
      <c r="M14" s="119"/>
      <c r="N14" s="120"/>
      <c r="O14" s="118"/>
      <c r="P14" s="121"/>
      <c r="Q14" s="122"/>
      <c r="R14" s="123"/>
      <c r="S14" s="124"/>
      <c r="T14" s="116"/>
      <c r="U14" s="116"/>
      <c r="V14" s="116"/>
      <c r="W14" s="131"/>
      <c r="X14" s="116"/>
      <c r="Y14" s="116"/>
      <c r="Z14" s="116"/>
      <c r="AA14" s="126"/>
      <c r="AB14" s="126"/>
      <c r="AC14" s="116"/>
      <c r="AD14" s="126"/>
      <c r="AE14" s="127"/>
    </row>
    <row r="15" spans="1:31" s="72" customFormat="1" ht="12.75" customHeight="1" x14ac:dyDescent="0.2">
      <c r="A15" s="128"/>
      <c r="B15" s="109"/>
      <c r="C15" s="110"/>
      <c r="D15" s="111" t="s">
        <v>246</v>
      </c>
      <c r="E15" s="112"/>
      <c r="F15" s="129"/>
      <c r="G15" s="132"/>
      <c r="H15" s="115"/>
      <c r="I15" s="115"/>
      <c r="J15" s="116"/>
      <c r="K15" s="117"/>
      <c r="L15" s="118"/>
      <c r="M15" s="119"/>
      <c r="N15" s="120"/>
      <c r="O15" s="118"/>
      <c r="P15" s="121"/>
      <c r="Q15" s="122"/>
      <c r="R15" s="123"/>
      <c r="S15" s="124"/>
      <c r="T15" s="116"/>
      <c r="U15" s="116"/>
      <c r="V15" s="116"/>
      <c r="W15" s="134"/>
      <c r="X15" s="135"/>
      <c r="Y15" s="116"/>
      <c r="Z15" s="116"/>
      <c r="AA15" s="126"/>
      <c r="AB15" s="126"/>
      <c r="AC15" s="116"/>
      <c r="AD15" s="126"/>
      <c r="AE15" s="127"/>
    </row>
    <row r="16" spans="1:31" s="72" customFormat="1" ht="12.75" customHeight="1" x14ac:dyDescent="0.2">
      <c r="A16" s="128"/>
      <c r="B16" s="109"/>
      <c r="C16" s="110"/>
      <c r="D16" s="111" t="s">
        <v>198</v>
      </c>
      <c r="E16" s="112"/>
      <c r="F16" s="129"/>
      <c r="G16" s="132"/>
      <c r="H16" s="115"/>
      <c r="I16" s="115"/>
      <c r="J16" s="116"/>
      <c r="K16" s="117"/>
      <c r="L16" s="118"/>
      <c r="M16" s="119"/>
      <c r="N16" s="120"/>
      <c r="O16" s="118"/>
      <c r="P16" s="121"/>
      <c r="Q16" s="122"/>
      <c r="R16" s="123"/>
      <c r="S16" s="124"/>
      <c r="T16" s="116"/>
      <c r="U16" s="116"/>
      <c r="V16" s="116"/>
      <c r="W16" s="116"/>
      <c r="X16" s="116"/>
      <c r="Y16" s="116"/>
      <c r="Z16" s="116"/>
      <c r="AA16" s="126"/>
      <c r="AB16" s="126"/>
      <c r="AC16" s="116"/>
      <c r="AD16" s="126"/>
      <c r="AE16" s="127"/>
    </row>
    <row r="17" spans="1:31" s="72" customFormat="1" ht="12.75" customHeight="1" x14ac:dyDescent="0.2">
      <c r="A17" s="128"/>
      <c r="B17" s="109"/>
      <c r="C17" s="110"/>
      <c r="D17" s="111" t="s">
        <v>215</v>
      </c>
      <c r="E17" s="112"/>
      <c r="F17" s="129"/>
      <c r="G17" s="132"/>
      <c r="H17" s="115"/>
      <c r="I17" s="115"/>
      <c r="J17" s="116"/>
      <c r="K17" s="117"/>
      <c r="L17" s="118"/>
      <c r="M17" s="119"/>
      <c r="N17" s="120"/>
      <c r="O17" s="118"/>
      <c r="P17" s="121"/>
      <c r="Q17" s="122"/>
      <c r="R17" s="123"/>
      <c r="S17" s="124"/>
      <c r="T17" s="116"/>
      <c r="U17" s="116"/>
      <c r="V17" s="116"/>
      <c r="W17" s="116"/>
      <c r="X17" s="116"/>
      <c r="Y17" s="116"/>
      <c r="Z17" s="116"/>
      <c r="AA17" s="126"/>
      <c r="AB17" s="126"/>
      <c r="AC17" s="116"/>
      <c r="AD17" s="126"/>
      <c r="AE17" s="127"/>
    </row>
    <row r="18" spans="1:31" s="72" customFormat="1" ht="12.75" customHeight="1" x14ac:dyDescent="0.2">
      <c r="A18" s="128"/>
      <c r="B18" s="109"/>
      <c r="C18" s="110"/>
      <c r="D18" s="111" t="s">
        <v>199</v>
      </c>
      <c r="E18" s="112"/>
      <c r="F18" s="129"/>
      <c r="G18" s="132"/>
      <c r="H18" s="115"/>
      <c r="I18" s="115"/>
      <c r="J18" s="116"/>
      <c r="K18" s="117"/>
      <c r="L18" s="118"/>
      <c r="M18" s="119"/>
      <c r="N18" s="120"/>
      <c r="O18" s="118"/>
      <c r="P18" s="121"/>
      <c r="Q18" s="122"/>
      <c r="R18" s="123"/>
      <c r="S18" s="124"/>
      <c r="T18" s="116"/>
      <c r="U18" s="116"/>
      <c r="V18" s="116"/>
      <c r="W18" s="116"/>
      <c r="X18" s="116"/>
      <c r="Y18" s="116"/>
      <c r="Z18" s="116"/>
      <c r="AA18" s="126"/>
      <c r="AB18" s="126"/>
      <c r="AC18" s="116"/>
      <c r="AD18" s="126"/>
      <c r="AE18" s="127"/>
    </row>
    <row r="19" spans="1:31" s="72" customFormat="1" ht="12.75" customHeight="1" x14ac:dyDescent="0.2">
      <c r="A19" s="128"/>
      <c r="B19" s="109"/>
      <c r="C19" s="110"/>
      <c r="D19" s="111" t="s">
        <v>217</v>
      </c>
      <c r="E19" s="112"/>
      <c r="F19" s="129"/>
      <c r="G19" s="132"/>
      <c r="H19" s="115"/>
      <c r="I19" s="115"/>
      <c r="J19" s="116"/>
      <c r="K19" s="117"/>
      <c r="L19" s="118"/>
      <c r="M19" s="119"/>
      <c r="N19" s="120"/>
      <c r="O19" s="118"/>
      <c r="P19" s="121"/>
      <c r="Q19" s="122"/>
      <c r="R19" s="123"/>
      <c r="S19" s="124"/>
      <c r="T19" s="116"/>
      <c r="U19" s="116"/>
      <c r="V19" s="116"/>
      <c r="W19" s="116"/>
      <c r="X19" s="116"/>
      <c r="Y19" s="116"/>
      <c r="Z19" s="116"/>
      <c r="AA19" s="126"/>
      <c r="AB19" s="126"/>
      <c r="AC19" s="116"/>
      <c r="AD19" s="126"/>
      <c r="AE19" s="127"/>
    </row>
    <row r="20" spans="1:31" s="72" customFormat="1" ht="12.75" customHeight="1" x14ac:dyDescent="0.2">
      <c r="A20" s="128"/>
      <c r="B20" s="109"/>
      <c r="C20" s="110"/>
      <c r="D20" s="111" t="s">
        <v>5</v>
      </c>
      <c r="E20" s="112"/>
      <c r="F20" s="129"/>
      <c r="G20" s="132"/>
      <c r="H20" s="115"/>
      <c r="I20" s="115"/>
      <c r="J20" s="116"/>
      <c r="K20" s="117"/>
      <c r="L20" s="118"/>
      <c r="M20" s="119"/>
      <c r="N20" s="120"/>
      <c r="O20" s="118"/>
      <c r="P20" s="121"/>
      <c r="Q20" s="122"/>
      <c r="R20" s="123"/>
      <c r="S20" s="124"/>
      <c r="T20" s="116"/>
      <c r="U20" s="116"/>
      <c r="V20" s="116"/>
      <c r="W20" s="116"/>
      <c r="X20" s="116"/>
      <c r="Y20" s="116"/>
      <c r="Z20" s="116"/>
      <c r="AA20" s="126"/>
      <c r="AB20" s="126"/>
      <c r="AC20" s="116"/>
      <c r="AD20" s="126"/>
      <c r="AE20" s="127"/>
    </row>
    <row r="21" spans="1:31" s="72" customFormat="1" ht="12.75" customHeight="1" x14ac:dyDescent="0.2">
      <c r="A21" s="128"/>
      <c r="B21" s="109"/>
      <c r="C21" s="110"/>
      <c r="D21" s="111" t="s">
        <v>6</v>
      </c>
      <c r="E21" s="112"/>
      <c r="F21" s="129"/>
      <c r="G21" s="132"/>
      <c r="H21" s="115"/>
      <c r="I21" s="115"/>
      <c r="J21" s="116"/>
      <c r="K21" s="117"/>
      <c r="L21" s="118"/>
      <c r="M21" s="119"/>
      <c r="N21" s="120"/>
      <c r="O21" s="118"/>
      <c r="P21" s="121"/>
      <c r="Q21" s="122"/>
      <c r="R21" s="123"/>
      <c r="S21" s="124"/>
      <c r="T21" s="116"/>
      <c r="U21" s="116"/>
      <c r="V21" s="116"/>
      <c r="W21" s="116"/>
      <c r="X21" s="116"/>
      <c r="Y21" s="116"/>
      <c r="Z21" s="116"/>
      <c r="AA21" s="126"/>
      <c r="AB21" s="126"/>
      <c r="AC21" s="116"/>
      <c r="AD21" s="126"/>
      <c r="AE21" s="127"/>
    </row>
    <row r="22" spans="1:31" s="72" customFormat="1" ht="12.75" customHeight="1" x14ac:dyDescent="0.2">
      <c r="A22" s="128"/>
      <c r="B22" s="109"/>
      <c r="C22" s="110"/>
      <c r="D22" s="111" t="s">
        <v>216</v>
      </c>
      <c r="E22" s="112"/>
      <c r="F22" s="129"/>
      <c r="G22" s="132"/>
      <c r="H22" s="115"/>
      <c r="I22" s="115"/>
      <c r="J22" s="116"/>
      <c r="K22" s="117"/>
      <c r="L22" s="118"/>
      <c r="M22" s="119"/>
      <c r="N22" s="120"/>
      <c r="O22" s="118"/>
      <c r="P22" s="121"/>
      <c r="Q22" s="122"/>
      <c r="R22" s="123"/>
      <c r="S22" s="124"/>
      <c r="T22" s="116"/>
      <c r="U22" s="116"/>
      <c r="V22" s="116"/>
      <c r="W22" s="116"/>
      <c r="X22" s="116"/>
      <c r="Y22" s="116"/>
      <c r="Z22" s="116"/>
      <c r="AA22" s="126"/>
      <c r="AB22" s="126"/>
      <c r="AC22" s="116"/>
      <c r="AD22" s="126"/>
      <c r="AE22" s="127"/>
    </row>
    <row r="23" spans="1:31" s="72" customFormat="1" ht="12.75" customHeight="1" x14ac:dyDescent="0.2">
      <c r="A23" s="128"/>
      <c r="B23" s="109"/>
      <c r="C23" s="110"/>
      <c r="D23" s="111" t="s">
        <v>3</v>
      </c>
      <c r="E23" s="112"/>
      <c r="F23" s="129"/>
      <c r="G23" s="132"/>
      <c r="H23" s="115"/>
      <c r="I23" s="115"/>
      <c r="J23" s="116"/>
      <c r="K23" s="117"/>
      <c r="L23" s="118"/>
      <c r="M23" s="119"/>
      <c r="N23" s="120"/>
      <c r="O23" s="118"/>
      <c r="P23" s="121"/>
      <c r="Q23" s="122"/>
      <c r="R23" s="123"/>
      <c r="S23" s="124"/>
      <c r="T23" s="116"/>
      <c r="U23" s="116"/>
      <c r="V23" s="116"/>
      <c r="W23" s="116"/>
      <c r="X23" s="116"/>
      <c r="Y23" s="116"/>
      <c r="Z23" s="116"/>
      <c r="AA23" s="126"/>
      <c r="AB23" s="126"/>
      <c r="AC23" s="116"/>
      <c r="AD23" s="126"/>
      <c r="AE23" s="127"/>
    </row>
    <row r="24" spans="1:31" s="72" customFormat="1" ht="12.75" customHeight="1" x14ac:dyDescent="0.2">
      <c r="A24" s="128"/>
      <c r="B24" s="109"/>
      <c r="C24" s="110"/>
      <c r="D24" s="111" t="s">
        <v>4</v>
      </c>
      <c r="E24" s="112"/>
      <c r="F24" s="129"/>
      <c r="G24" s="132"/>
      <c r="H24" s="115"/>
      <c r="I24" s="115"/>
      <c r="J24" s="116"/>
      <c r="K24" s="117"/>
      <c r="L24" s="118"/>
      <c r="M24" s="119"/>
      <c r="N24" s="120"/>
      <c r="O24" s="118"/>
      <c r="P24" s="121"/>
      <c r="Q24" s="122"/>
      <c r="R24" s="123"/>
      <c r="S24" s="124"/>
      <c r="T24" s="116"/>
      <c r="U24" s="116"/>
      <c r="V24" s="116"/>
      <c r="W24" s="116"/>
      <c r="X24" s="116"/>
      <c r="Y24" s="116"/>
      <c r="Z24" s="116"/>
      <c r="AA24" s="126"/>
      <c r="AB24" s="126"/>
      <c r="AC24" s="116"/>
      <c r="AD24" s="126"/>
      <c r="AE24" s="127"/>
    </row>
    <row r="25" spans="1:31" s="72" customFormat="1" ht="12.75" customHeight="1" x14ac:dyDescent="0.2">
      <c r="A25" s="128"/>
      <c r="B25" s="109"/>
      <c r="C25" s="110"/>
      <c r="D25" s="111" t="s">
        <v>11</v>
      </c>
      <c r="E25" s="112"/>
      <c r="F25" s="129"/>
      <c r="G25" s="132"/>
      <c r="H25" s="115"/>
      <c r="I25" s="115"/>
      <c r="J25" s="116"/>
      <c r="K25" s="117"/>
      <c r="L25" s="118"/>
      <c r="M25" s="119"/>
      <c r="N25" s="120"/>
      <c r="O25" s="118"/>
      <c r="P25" s="121"/>
      <c r="Q25" s="122"/>
      <c r="R25" s="123"/>
      <c r="S25" s="124"/>
      <c r="T25" s="116"/>
      <c r="U25" s="116"/>
      <c r="V25" s="116"/>
      <c r="W25" s="116"/>
      <c r="X25" s="116"/>
      <c r="Y25" s="116"/>
      <c r="Z25" s="116"/>
      <c r="AA25" s="126"/>
      <c r="AB25" s="126"/>
      <c r="AC25" s="116"/>
      <c r="AD25" s="126"/>
      <c r="AE25" s="127"/>
    </row>
    <row r="26" spans="1:31" s="72" customFormat="1" ht="36" x14ac:dyDescent="0.2">
      <c r="A26" s="128"/>
      <c r="B26" s="109"/>
      <c r="C26" s="110"/>
      <c r="D26" s="136" t="s">
        <v>75</v>
      </c>
      <c r="E26" s="137">
        <v>0</v>
      </c>
      <c r="F26" s="129"/>
      <c r="G26" s="132"/>
      <c r="H26" s="115"/>
      <c r="I26" s="115"/>
      <c r="J26" s="116"/>
      <c r="K26" s="117"/>
      <c r="L26" s="118"/>
      <c r="M26" s="119"/>
      <c r="N26" s="120"/>
      <c r="O26" s="118"/>
      <c r="P26" s="121"/>
      <c r="Q26" s="122"/>
      <c r="R26" s="123"/>
      <c r="S26" s="124"/>
      <c r="T26" s="116"/>
      <c r="U26" s="116"/>
      <c r="V26" s="116"/>
      <c r="W26" s="116"/>
      <c r="X26" s="116"/>
      <c r="Y26" s="116"/>
      <c r="Z26" s="116"/>
      <c r="AA26" s="126"/>
      <c r="AB26" s="126"/>
      <c r="AC26" s="116"/>
      <c r="AD26" s="126"/>
      <c r="AE26" s="127"/>
    </row>
    <row r="27" spans="1:31" s="72" customFormat="1" ht="36" x14ac:dyDescent="0.2">
      <c r="A27" s="128"/>
      <c r="B27" s="109"/>
      <c r="C27" s="110"/>
      <c r="D27" s="136" t="s">
        <v>76</v>
      </c>
      <c r="E27" s="137">
        <v>0</v>
      </c>
      <c r="F27" s="129"/>
      <c r="G27" s="132"/>
      <c r="H27" s="115"/>
      <c r="I27" s="115"/>
      <c r="J27" s="116"/>
      <c r="K27" s="117"/>
      <c r="L27" s="118"/>
      <c r="M27" s="119"/>
      <c r="N27" s="120"/>
      <c r="O27" s="118"/>
      <c r="P27" s="121"/>
      <c r="Q27" s="122"/>
      <c r="R27" s="123"/>
      <c r="S27" s="124"/>
      <c r="T27" s="116"/>
      <c r="U27" s="116"/>
      <c r="V27" s="116"/>
      <c r="W27" s="116"/>
      <c r="X27" s="116"/>
      <c r="Y27" s="116"/>
      <c r="Z27" s="116"/>
      <c r="AA27" s="126"/>
      <c r="AB27" s="126"/>
      <c r="AC27" s="116"/>
      <c r="AD27" s="126"/>
      <c r="AE27" s="127"/>
    </row>
    <row r="28" spans="1:31" s="72" customFormat="1" ht="48" x14ac:dyDescent="0.2">
      <c r="A28" s="128"/>
      <c r="B28" s="109"/>
      <c r="C28" s="110"/>
      <c r="D28" s="136" t="s">
        <v>77</v>
      </c>
      <c r="E28" s="137">
        <v>0</v>
      </c>
      <c r="F28" s="129"/>
      <c r="G28" s="138"/>
      <c r="H28" s="115"/>
      <c r="I28" s="115"/>
      <c r="J28" s="124"/>
      <c r="K28" s="117"/>
      <c r="L28" s="118"/>
      <c r="M28" s="119"/>
      <c r="N28" s="120"/>
      <c r="O28" s="118"/>
      <c r="P28" s="121"/>
      <c r="Q28" s="122"/>
      <c r="R28" s="123"/>
      <c r="S28" s="124"/>
      <c r="T28" s="116"/>
      <c r="U28" s="116"/>
      <c r="V28" s="116"/>
      <c r="W28" s="116"/>
      <c r="X28" s="116"/>
      <c r="Y28" s="116"/>
      <c r="Z28" s="116"/>
      <c r="AA28" s="126"/>
      <c r="AB28" s="126"/>
      <c r="AC28" s="116"/>
      <c r="AD28" s="126"/>
      <c r="AE28" s="127"/>
    </row>
    <row r="29" spans="1:31" s="72" customFormat="1" ht="36.75" thickBot="1" x14ac:dyDescent="0.25">
      <c r="A29" s="139"/>
      <c r="B29" s="140"/>
      <c r="C29" s="141"/>
      <c r="D29" s="136" t="s">
        <v>234</v>
      </c>
      <c r="E29" s="137">
        <v>0</v>
      </c>
      <c r="F29" s="129"/>
      <c r="G29" s="138"/>
      <c r="H29" s="115"/>
      <c r="I29" s="115"/>
      <c r="J29" s="124"/>
      <c r="K29" s="142"/>
      <c r="L29" s="143"/>
      <c r="M29" s="144"/>
      <c r="N29" s="145"/>
      <c r="O29" s="143"/>
      <c r="P29" s="146"/>
      <c r="Q29" s="147"/>
      <c r="R29" s="148"/>
      <c r="S29" s="124"/>
      <c r="T29" s="116"/>
      <c r="U29" s="116"/>
      <c r="V29" s="116"/>
      <c r="W29" s="149"/>
      <c r="X29" s="116"/>
      <c r="Y29" s="116"/>
      <c r="Z29" s="116"/>
      <c r="AA29" s="126"/>
      <c r="AB29" s="126"/>
      <c r="AC29" s="116"/>
      <c r="AD29" s="126"/>
      <c r="AE29" s="127"/>
    </row>
    <row r="30" spans="1:31" s="72" customFormat="1" ht="22.5" customHeight="1" thickTop="1" thickBot="1" x14ac:dyDescent="0.25">
      <c r="D30" s="150" t="s">
        <v>10</v>
      </c>
      <c r="E30" s="151">
        <f>SUM(E5:E29)</f>
        <v>0</v>
      </c>
      <c r="F30" s="152"/>
      <c r="G30" s="153">
        <f>ROUNDDOWN(surfhabpond,0)</f>
        <v>0</v>
      </c>
      <c r="H30" s="154"/>
      <c r="I30" s="154"/>
      <c r="J30" s="155">
        <f>G30+I48</f>
        <v>0</v>
      </c>
      <c r="K30" s="156"/>
      <c r="L30" s="157">
        <v>1.2</v>
      </c>
      <c r="M30" s="158"/>
      <c r="N30" s="159">
        <v>0</v>
      </c>
      <c r="O30" s="159">
        <v>0</v>
      </c>
      <c r="P30" s="160"/>
      <c r="Q30" s="161">
        <v>0</v>
      </c>
      <c r="R30" s="161">
        <v>0</v>
      </c>
      <c r="S30" s="162">
        <f>L30+M30+N30+O30+Q30+R30</f>
        <v>1.2</v>
      </c>
      <c r="T30" s="163">
        <f>ROUNDDOWN(J30*S30,0)</f>
        <v>0</v>
      </c>
      <c r="U30" s="164"/>
      <c r="V30" s="164"/>
      <c r="W30" s="164"/>
      <c r="X30" s="163">
        <f>SUM(X5:X25)</f>
        <v>0</v>
      </c>
      <c r="Y30" s="163">
        <f>T30+X30</f>
        <v>0</v>
      </c>
      <c r="Z30" s="165">
        <v>0</v>
      </c>
      <c r="AA30" s="166">
        <v>0</v>
      </c>
      <c r="AB30" s="167">
        <v>0</v>
      </c>
      <c r="AC30" s="168">
        <f>ROUNDDOWN(Y30*Z30,0)</f>
        <v>0</v>
      </c>
      <c r="AD30" s="166">
        <f>ROUNDDOWN(AA30*AB30,0)</f>
        <v>0</v>
      </c>
      <c r="AE30" s="169">
        <f>AC30-AD30</f>
        <v>0</v>
      </c>
    </row>
    <row r="31" spans="1:31" s="170" customFormat="1" ht="33" customHeight="1" thickTop="1" thickBot="1" x14ac:dyDescent="0.25">
      <c r="B31" s="171" t="s">
        <v>78</v>
      </c>
      <c r="C31" s="172">
        <v>0</v>
      </c>
      <c r="D31" s="173"/>
      <c r="E31" s="174">
        <v>0</v>
      </c>
      <c r="F31" s="174">
        <v>0</v>
      </c>
      <c r="G31" s="175"/>
      <c r="H31" s="176"/>
      <c r="I31" s="176"/>
      <c r="J31" s="175"/>
      <c r="K31" s="175"/>
      <c r="L31" s="174">
        <v>0</v>
      </c>
      <c r="M31" s="175"/>
      <c r="N31" s="174">
        <v>0</v>
      </c>
      <c r="O31" s="174">
        <v>0</v>
      </c>
      <c r="P31" s="175"/>
      <c r="Q31" s="177">
        <v>0</v>
      </c>
      <c r="R31" s="177">
        <v>0</v>
      </c>
      <c r="S31" s="177">
        <f>R31+Q31+O31+N31+L31</f>
        <v>0</v>
      </c>
      <c r="T31" s="175"/>
      <c r="U31" s="175"/>
      <c r="V31" s="175"/>
      <c r="W31" s="175"/>
      <c r="X31" s="174">
        <v>0</v>
      </c>
      <c r="Y31" s="174">
        <v>0</v>
      </c>
      <c r="AC31" s="178"/>
      <c r="AD31" s="179"/>
      <c r="AE31" s="180" t="e">
        <f>AE30/AD30</f>
        <v>#DIV/0!</v>
      </c>
    </row>
    <row r="32" spans="1:31" s="72" customFormat="1" ht="51.75" customHeight="1" thickTop="1" thickBot="1" x14ac:dyDescent="0.25">
      <c r="B32" s="181" t="s">
        <v>84</v>
      </c>
      <c r="C32" s="182"/>
      <c r="D32" s="183" t="s">
        <v>81</v>
      </c>
      <c r="E32" s="184" t="s">
        <v>13</v>
      </c>
      <c r="F32" s="185"/>
      <c r="G32" s="186"/>
      <c r="H32" s="185"/>
      <c r="I32" s="185"/>
      <c r="AC32" s="187"/>
      <c r="AD32" s="188"/>
    </row>
    <row r="33" spans="1:31" s="72" customFormat="1" ht="13.5" thickTop="1" thickBot="1" x14ac:dyDescent="0.25">
      <c r="B33" s="181"/>
      <c r="C33" s="182"/>
      <c r="D33" s="189" t="s">
        <v>73</v>
      </c>
      <c r="E33" s="190">
        <v>0</v>
      </c>
      <c r="F33" s="185"/>
      <c r="G33" s="191"/>
      <c r="H33" s="192">
        <v>0.6</v>
      </c>
      <c r="I33" s="193">
        <f>E33*H33</f>
        <v>0</v>
      </c>
      <c r="Y33" s="194"/>
      <c r="Z33" s="194"/>
      <c r="AA33" s="194"/>
      <c r="AB33" s="194"/>
      <c r="AC33" s="195"/>
      <c r="AD33" s="126"/>
    </row>
    <row r="34" spans="1:31" s="72" customFormat="1" ht="13.5" thickTop="1" thickBot="1" x14ac:dyDescent="0.25">
      <c r="B34" s="181"/>
      <c r="C34" s="182"/>
      <c r="D34" s="185" t="s">
        <v>74</v>
      </c>
      <c r="E34" s="190">
        <v>0</v>
      </c>
      <c r="F34" s="185"/>
      <c r="G34" s="185"/>
      <c r="H34" s="196">
        <v>0.6</v>
      </c>
      <c r="I34" s="197">
        <f>E34*H34</f>
        <v>0</v>
      </c>
      <c r="AB34" s="72" t="s">
        <v>14</v>
      </c>
      <c r="AC34" s="149"/>
      <c r="AD34" s="198"/>
    </row>
    <row r="35" spans="1:31" s="72" customFormat="1" ht="12.75" customHeight="1" thickTop="1" thickBot="1" x14ac:dyDescent="0.25">
      <c r="B35" s="181"/>
      <c r="C35" s="182"/>
      <c r="D35" s="189" t="s">
        <v>68</v>
      </c>
      <c r="E35" s="190">
        <v>0</v>
      </c>
      <c r="F35" s="185"/>
      <c r="G35" s="185"/>
      <c r="H35" s="196">
        <v>0.6</v>
      </c>
      <c r="I35" s="197">
        <f t="shared" ref="I35:I47" si="1">E35*H35</f>
        <v>0</v>
      </c>
      <c r="V35" s="199" t="s">
        <v>239</v>
      </c>
      <c r="W35" s="199"/>
      <c r="X35" s="199"/>
      <c r="Y35" s="199"/>
      <c r="Z35" s="199"/>
      <c r="AA35" s="199"/>
      <c r="AB35" s="200">
        <f>Coefficients!F102</f>
        <v>1.6</v>
      </c>
      <c r="AC35" s="178"/>
      <c r="AD35" s="201"/>
    </row>
    <row r="36" spans="1:31" s="72" customFormat="1" ht="12.75" customHeight="1" thickTop="1" thickBot="1" x14ac:dyDescent="0.25">
      <c r="B36" s="181"/>
      <c r="C36" s="182"/>
      <c r="D36" s="185" t="s">
        <v>83</v>
      </c>
      <c r="E36" s="190">
        <v>0</v>
      </c>
      <c r="F36" s="185"/>
      <c r="G36" s="185"/>
      <c r="H36" s="196">
        <v>0.2</v>
      </c>
      <c r="I36" s="197">
        <f t="shared" si="1"/>
        <v>0</v>
      </c>
      <c r="V36" s="199" t="s">
        <v>240</v>
      </c>
      <c r="W36" s="199"/>
      <c r="X36" s="199"/>
      <c r="Y36" s="199"/>
      <c r="Z36" s="199"/>
      <c r="AA36" s="199"/>
      <c r="AB36" s="200">
        <f>Coefficients!G102</f>
        <v>3.7949999999999999</v>
      </c>
      <c r="AC36" s="202"/>
      <c r="AD36" s="203"/>
      <c r="AE36" s="204"/>
    </row>
    <row r="37" spans="1:31" s="72" customFormat="1" ht="12.75" customHeight="1" thickTop="1" thickBot="1" x14ac:dyDescent="0.25">
      <c r="B37" s="181"/>
      <c r="C37" s="182"/>
      <c r="D37" s="189" t="s">
        <v>69</v>
      </c>
      <c r="E37" s="190">
        <v>0</v>
      </c>
      <c r="F37" s="185"/>
      <c r="G37" s="185"/>
      <c r="H37" s="196">
        <v>0.4</v>
      </c>
      <c r="I37" s="197">
        <f t="shared" si="1"/>
        <v>0</v>
      </c>
      <c r="U37" s="205" t="s">
        <v>247</v>
      </c>
      <c r="V37" s="205"/>
      <c r="W37" s="205"/>
      <c r="X37" s="205"/>
      <c r="Y37" s="205"/>
      <c r="Z37" s="205"/>
      <c r="AA37" s="205"/>
      <c r="AB37" s="206"/>
      <c r="AC37" s="207">
        <f>ROUNDDOWN(AC30*AB35*AB36,0)</f>
        <v>0</v>
      </c>
      <c r="AD37" s="166">
        <f>ROUNDDOWN(AD30*AB35*AB36,0)</f>
        <v>0</v>
      </c>
      <c r="AE37" s="208"/>
    </row>
    <row r="38" spans="1:31" s="72" customFormat="1" ht="12.75" customHeight="1" thickTop="1" thickBot="1" x14ac:dyDescent="0.25">
      <c r="B38" s="181"/>
      <c r="C38" s="182"/>
      <c r="D38" s="189" t="s">
        <v>70</v>
      </c>
      <c r="E38" s="190">
        <v>0</v>
      </c>
      <c r="F38" s="185"/>
      <c r="G38" s="185"/>
      <c r="H38" s="196">
        <v>0.2</v>
      </c>
      <c r="I38" s="197">
        <f t="shared" si="1"/>
        <v>0</v>
      </c>
      <c r="U38" s="209" t="s">
        <v>250</v>
      </c>
      <c r="V38" s="209"/>
      <c r="W38" s="209"/>
      <c r="X38" s="209"/>
      <c r="Y38" s="209"/>
      <c r="Z38" s="209"/>
      <c r="AA38" s="209"/>
      <c r="AB38" s="210"/>
      <c r="AC38" s="211">
        <f>AC37/2</f>
        <v>0</v>
      </c>
      <c r="AD38" s="166">
        <f>AD37/2</f>
        <v>0</v>
      </c>
      <c r="AE38" s="208"/>
    </row>
    <row r="39" spans="1:31" s="72" customFormat="1" ht="13.5" thickTop="1" thickBot="1" x14ac:dyDescent="0.25">
      <c r="B39" s="181"/>
      <c r="C39" s="182"/>
      <c r="D39" s="189" t="s">
        <v>71</v>
      </c>
      <c r="E39" s="190">
        <v>0</v>
      </c>
      <c r="F39" s="185"/>
      <c r="G39" s="185"/>
      <c r="H39" s="196">
        <v>0.3</v>
      </c>
      <c r="I39" s="197">
        <f t="shared" si="1"/>
        <v>0</v>
      </c>
      <c r="U39" s="212"/>
      <c r="V39" s="213" t="s">
        <v>67</v>
      </c>
      <c r="W39" s="213"/>
      <c r="X39" s="213"/>
      <c r="Y39" s="213"/>
      <c r="Z39" s="213"/>
      <c r="AA39" s="213"/>
      <c r="AB39" s="214"/>
      <c r="AC39" s="215" t="e">
        <f>(AC37-AD37)/AD37</f>
        <v>#DIV/0!</v>
      </c>
      <c r="AD39" s="216"/>
    </row>
    <row r="40" spans="1:31" s="72" customFormat="1" ht="13.5" thickTop="1" thickBot="1" x14ac:dyDescent="0.25">
      <c r="B40" s="181"/>
      <c r="C40" s="182"/>
      <c r="D40" s="189" t="s">
        <v>72</v>
      </c>
      <c r="E40" s="190">
        <v>0</v>
      </c>
      <c r="F40" s="185"/>
      <c r="G40" s="185"/>
      <c r="H40" s="196">
        <v>0.4</v>
      </c>
      <c r="I40" s="197">
        <f t="shared" si="1"/>
        <v>0</v>
      </c>
    </row>
    <row r="41" spans="1:31" s="72" customFormat="1" ht="46.5" customHeight="1" thickTop="1" thickBot="1" x14ac:dyDescent="0.25">
      <c r="A41" s="217" t="s">
        <v>207</v>
      </c>
      <c r="B41" s="218" t="s">
        <v>235</v>
      </c>
      <c r="C41" s="219"/>
      <c r="D41" s="220" t="s">
        <v>221</v>
      </c>
      <c r="E41" s="221">
        <v>0</v>
      </c>
      <c r="F41" s="154"/>
      <c r="G41" s="154"/>
      <c r="H41" s="222"/>
      <c r="I41" s="223">
        <f t="shared" si="1"/>
        <v>0</v>
      </c>
      <c r="U41" s="55"/>
    </row>
    <row r="42" spans="1:31" s="72" customFormat="1" ht="13.5" thickTop="1" thickBot="1" x14ac:dyDescent="0.25">
      <c r="A42" s="224"/>
      <c r="B42" s="181"/>
      <c r="C42" s="182"/>
      <c r="D42" s="154" t="s">
        <v>242</v>
      </c>
      <c r="E42" s="225">
        <v>0</v>
      </c>
      <c r="F42" s="154"/>
      <c r="G42" s="154"/>
      <c r="H42" s="222">
        <v>1</v>
      </c>
      <c r="I42" s="223">
        <f t="shared" si="1"/>
        <v>0</v>
      </c>
    </row>
    <row r="43" spans="1:31" s="72" customFormat="1" ht="13.5" thickTop="1" thickBot="1" x14ac:dyDescent="0.25">
      <c r="A43" s="224"/>
      <c r="B43" s="181"/>
      <c r="C43" s="182"/>
      <c r="D43" s="96" t="s">
        <v>8</v>
      </c>
      <c r="E43" s="225">
        <v>0</v>
      </c>
      <c r="F43" s="154"/>
      <c r="G43" s="154"/>
      <c r="H43" s="222">
        <v>1</v>
      </c>
      <c r="I43" s="223">
        <f t="shared" si="1"/>
        <v>0</v>
      </c>
    </row>
    <row r="44" spans="1:31" s="72" customFormat="1" ht="13.5" thickTop="1" thickBot="1" x14ac:dyDescent="0.25">
      <c r="A44" s="224"/>
      <c r="B44" s="181"/>
      <c r="C44" s="182"/>
      <c r="D44" s="96" t="s">
        <v>7</v>
      </c>
      <c r="E44" s="225">
        <v>0</v>
      </c>
      <c r="F44" s="154"/>
      <c r="G44" s="154"/>
      <c r="H44" s="222">
        <v>1</v>
      </c>
      <c r="I44" s="223">
        <f t="shared" si="1"/>
        <v>0</v>
      </c>
    </row>
    <row r="45" spans="1:31" s="72" customFormat="1" ht="13.5" thickTop="1" thickBot="1" x14ac:dyDescent="0.25">
      <c r="A45" s="224"/>
      <c r="B45" s="181"/>
      <c r="C45" s="182"/>
      <c r="D45" s="96" t="s">
        <v>9</v>
      </c>
      <c r="E45" s="225">
        <v>0</v>
      </c>
      <c r="F45" s="154"/>
      <c r="G45" s="154"/>
      <c r="H45" s="222">
        <v>1</v>
      </c>
      <c r="I45" s="223">
        <f t="shared" si="1"/>
        <v>0</v>
      </c>
    </row>
    <row r="46" spans="1:31" s="72" customFormat="1" ht="13.5" thickTop="1" thickBot="1" x14ac:dyDescent="0.25">
      <c r="A46" s="224"/>
      <c r="B46" s="181"/>
      <c r="C46" s="182"/>
      <c r="D46" s="96" t="s">
        <v>241</v>
      </c>
      <c r="E46" s="225">
        <v>0</v>
      </c>
      <c r="F46" s="154"/>
      <c r="G46" s="154"/>
      <c r="H46" s="222">
        <v>0.6</v>
      </c>
      <c r="I46" s="223">
        <f t="shared" si="1"/>
        <v>0</v>
      </c>
    </row>
    <row r="47" spans="1:31" s="72" customFormat="1" ht="25.5" thickTop="1" thickBot="1" x14ac:dyDescent="0.25">
      <c r="A47" s="224"/>
      <c r="B47" s="181"/>
      <c r="C47" s="182"/>
      <c r="D47" s="96" t="s">
        <v>245</v>
      </c>
      <c r="E47" s="225">
        <v>0</v>
      </c>
      <c r="F47" s="154"/>
      <c r="G47" s="154"/>
      <c r="H47" s="222">
        <v>1</v>
      </c>
      <c r="I47" s="223">
        <f t="shared" si="1"/>
        <v>0</v>
      </c>
    </row>
    <row r="48" spans="1:31" s="72" customFormat="1" ht="13.5" thickTop="1" thickBot="1" x14ac:dyDescent="0.25">
      <c r="D48" s="220" t="s">
        <v>10</v>
      </c>
      <c r="E48" s="226">
        <f>SUM(E41:E47)</f>
        <v>0</v>
      </c>
      <c r="F48" s="154"/>
      <c r="G48" s="154"/>
      <c r="H48" s="154"/>
      <c r="I48" s="227">
        <f>ROUNDDOWN(SUM(I33:I47),0)</f>
        <v>0</v>
      </c>
    </row>
    <row r="49" spans="4:9" s="72" customFormat="1" ht="12.75" thickTop="1" x14ac:dyDescent="0.2">
      <c r="D49" s="171" t="s">
        <v>78</v>
      </c>
      <c r="E49" s="172">
        <v>0</v>
      </c>
      <c r="I49" s="172">
        <v>0</v>
      </c>
    </row>
    <row r="50" spans="4:9" s="72" customFormat="1" ht="12" x14ac:dyDescent="0.2"/>
    <row r="51" spans="4:9" s="72" customFormat="1" ht="12" x14ac:dyDescent="0.2"/>
    <row r="81" spans="4:4" ht="12.75" hidden="1" x14ac:dyDescent="0.2">
      <c r="D81" s="23">
        <v>1</v>
      </c>
    </row>
    <row r="82" spans="4:4" ht="12.75" hidden="1" x14ac:dyDescent="0.2">
      <c r="D82" s="23">
        <v>2</v>
      </c>
    </row>
    <row r="83" spans="4:4" ht="12.75" hidden="1" x14ac:dyDescent="0.2">
      <c r="D83" s="23">
        <v>3</v>
      </c>
    </row>
    <row r="84" spans="4:4" ht="12.75" hidden="1" x14ac:dyDescent="0.2">
      <c r="D84" s="23">
        <v>4</v>
      </c>
    </row>
    <row r="85" spans="4:4" ht="12.75" hidden="1" x14ac:dyDescent="0.2">
      <c r="D85" s="23">
        <v>5</v>
      </c>
    </row>
    <row r="86" spans="4:4" ht="12.75" hidden="1" x14ac:dyDescent="0.2">
      <c r="D86" s="23">
        <v>6</v>
      </c>
    </row>
    <row r="87" spans="4:4" ht="12.75" hidden="1" x14ac:dyDescent="0.2">
      <c r="D87" s="23">
        <v>7</v>
      </c>
    </row>
    <row r="88" spans="4:4" ht="12.75" hidden="1" x14ac:dyDescent="0.2">
      <c r="D88" s="23">
        <v>8</v>
      </c>
    </row>
    <row r="89" spans="4:4" ht="12.75" hidden="1" x14ac:dyDescent="0.2">
      <c r="D89" s="23">
        <v>9</v>
      </c>
    </row>
    <row r="90" spans="4:4" ht="12.75" hidden="1" x14ac:dyDescent="0.2">
      <c r="D90" s="23">
        <v>10</v>
      </c>
    </row>
    <row r="91" spans="4:4" ht="12.75" hidden="1" x14ac:dyDescent="0.2">
      <c r="D91" s="23">
        <v>11</v>
      </c>
    </row>
    <row r="92" spans="4:4" ht="12.75" hidden="1" x14ac:dyDescent="0.2">
      <c r="D92" s="23">
        <v>12</v>
      </c>
    </row>
    <row r="93" spans="4:4" ht="12.75" hidden="1" x14ac:dyDescent="0.2">
      <c r="D93" s="23">
        <v>13</v>
      </c>
    </row>
    <row r="94" spans="4:4" ht="12.75" hidden="1" x14ac:dyDescent="0.2">
      <c r="D94" s="23">
        <v>14</v>
      </c>
    </row>
    <row r="95" spans="4:4" ht="12.75" hidden="1" x14ac:dyDescent="0.2">
      <c r="D95" s="23">
        <v>15</v>
      </c>
    </row>
    <row r="96" spans="4:4" ht="12.75" hidden="1" x14ac:dyDescent="0.2">
      <c r="D96" s="23">
        <v>16</v>
      </c>
    </row>
    <row r="97" spans="4:4" ht="12.75" hidden="1" x14ac:dyDescent="0.2">
      <c r="D97" s="23">
        <v>17</v>
      </c>
    </row>
    <row r="98" spans="4:4" ht="12.75" hidden="1" x14ac:dyDescent="0.2">
      <c r="D98" s="23">
        <v>18</v>
      </c>
    </row>
    <row r="99" spans="4:4" ht="12.75" hidden="1" x14ac:dyDescent="0.2">
      <c r="D99" s="23">
        <v>19</v>
      </c>
    </row>
    <row r="100" spans="4:4" ht="12.75" hidden="1" x14ac:dyDescent="0.2">
      <c r="D100" s="23" t="s">
        <v>237</v>
      </c>
    </row>
    <row r="101" spans="4:4" ht="12.75" hidden="1" x14ac:dyDescent="0.2">
      <c r="D101" s="23" t="s">
        <v>238</v>
      </c>
    </row>
    <row r="102" spans="4:4" ht="12.75" hidden="1" x14ac:dyDescent="0.2">
      <c r="D102" s="23">
        <v>21</v>
      </c>
    </row>
    <row r="103" spans="4:4" ht="12.75" hidden="1" x14ac:dyDescent="0.2">
      <c r="D103" s="23">
        <v>22</v>
      </c>
    </row>
    <row r="104" spans="4:4" ht="12.75" hidden="1" x14ac:dyDescent="0.2">
      <c r="D104" s="23">
        <v>23</v>
      </c>
    </row>
    <row r="105" spans="4:4" ht="12.75" hidden="1" x14ac:dyDescent="0.2">
      <c r="D105" s="23">
        <v>24</v>
      </c>
    </row>
    <row r="106" spans="4:4" ht="12.75" hidden="1" x14ac:dyDescent="0.2">
      <c r="D106" s="23">
        <v>25</v>
      </c>
    </row>
    <row r="107" spans="4:4" ht="12.75" hidden="1" x14ac:dyDescent="0.2">
      <c r="D107" s="23">
        <v>26</v>
      </c>
    </row>
    <row r="108" spans="4:4" ht="12.75" hidden="1" x14ac:dyDescent="0.2">
      <c r="D108" s="23">
        <v>27</v>
      </c>
    </row>
    <row r="109" spans="4:4" ht="12.75" hidden="1" x14ac:dyDescent="0.2">
      <c r="D109" s="23">
        <v>28</v>
      </c>
    </row>
    <row r="110" spans="4:4" ht="12.75" hidden="1" x14ac:dyDescent="0.2">
      <c r="D110" s="23">
        <v>29</v>
      </c>
    </row>
    <row r="111" spans="4:4" ht="12.75" hidden="1" x14ac:dyDescent="0.2">
      <c r="D111" s="23">
        <v>30</v>
      </c>
    </row>
    <row r="112" spans="4:4" ht="12.75" hidden="1" x14ac:dyDescent="0.2">
      <c r="D112" s="23">
        <v>31</v>
      </c>
    </row>
    <row r="113" spans="4:4" ht="12.75" hidden="1" x14ac:dyDescent="0.2">
      <c r="D113" s="23">
        <v>32</v>
      </c>
    </row>
    <row r="114" spans="4:4" ht="12.75" hidden="1" x14ac:dyDescent="0.2">
      <c r="D114" s="23">
        <v>33</v>
      </c>
    </row>
    <row r="115" spans="4:4" ht="12.75" hidden="1" x14ac:dyDescent="0.2">
      <c r="D115" s="23">
        <v>34</v>
      </c>
    </row>
    <row r="116" spans="4:4" ht="12.75" hidden="1" x14ac:dyDescent="0.2">
      <c r="D116" s="23">
        <v>35</v>
      </c>
    </row>
    <row r="117" spans="4:4" ht="12.75" hidden="1" x14ac:dyDescent="0.2">
      <c r="D117" s="23">
        <v>36</v>
      </c>
    </row>
    <row r="118" spans="4:4" ht="12.75" hidden="1" x14ac:dyDescent="0.2">
      <c r="D118" s="23">
        <v>37</v>
      </c>
    </row>
    <row r="119" spans="4:4" ht="12.75" hidden="1" x14ac:dyDescent="0.2">
      <c r="D119" s="23">
        <v>38</v>
      </c>
    </row>
    <row r="120" spans="4:4" ht="12.75" hidden="1" x14ac:dyDescent="0.2">
      <c r="D120" s="23">
        <v>39</v>
      </c>
    </row>
    <row r="121" spans="4:4" ht="12.75" hidden="1" x14ac:dyDescent="0.2">
      <c r="D121" s="23">
        <v>40</v>
      </c>
    </row>
    <row r="122" spans="4:4" ht="12.75" hidden="1" x14ac:dyDescent="0.2">
      <c r="D122" s="23">
        <v>41</v>
      </c>
    </row>
    <row r="123" spans="4:4" ht="12.75" hidden="1" x14ac:dyDescent="0.2">
      <c r="D123" s="23">
        <v>42</v>
      </c>
    </row>
    <row r="124" spans="4:4" ht="12.75" hidden="1" x14ac:dyDescent="0.2">
      <c r="D124" s="23">
        <v>43</v>
      </c>
    </row>
    <row r="125" spans="4:4" ht="12.75" hidden="1" x14ac:dyDescent="0.2">
      <c r="D125" s="23">
        <v>44</v>
      </c>
    </row>
    <row r="126" spans="4:4" ht="12.75" hidden="1" x14ac:dyDescent="0.2">
      <c r="D126" s="23">
        <v>45</v>
      </c>
    </row>
    <row r="127" spans="4:4" ht="12.75" hidden="1" x14ac:dyDescent="0.2">
      <c r="D127" s="23">
        <v>46</v>
      </c>
    </row>
    <row r="128" spans="4:4" ht="12.75" hidden="1" x14ac:dyDescent="0.2">
      <c r="D128" s="23">
        <v>47</v>
      </c>
    </row>
    <row r="129" spans="4:4" ht="12.75" hidden="1" x14ac:dyDescent="0.2">
      <c r="D129" s="23">
        <v>48</v>
      </c>
    </row>
    <row r="130" spans="4:4" ht="12.75" hidden="1" x14ac:dyDescent="0.2">
      <c r="D130" s="23">
        <v>49</v>
      </c>
    </row>
    <row r="131" spans="4:4" ht="12.75" hidden="1" x14ac:dyDescent="0.2">
      <c r="D131" s="23">
        <v>50</v>
      </c>
    </row>
    <row r="132" spans="4:4" ht="12.75" hidden="1" x14ac:dyDescent="0.2">
      <c r="D132" s="23">
        <v>51</v>
      </c>
    </row>
    <row r="133" spans="4:4" ht="12.75" hidden="1" x14ac:dyDescent="0.2">
      <c r="D133" s="23">
        <v>52</v>
      </c>
    </row>
    <row r="134" spans="4:4" ht="12.75" hidden="1" x14ac:dyDescent="0.2">
      <c r="D134" s="23">
        <v>53</v>
      </c>
    </row>
    <row r="135" spans="4:4" ht="12.75" hidden="1" x14ac:dyDescent="0.2">
      <c r="D135" s="23">
        <v>54</v>
      </c>
    </row>
    <row r="136" spans="4:4" ht="12.75" hidden="1" x14ac:dyDescent="0.2">
      <c r="D136" s="23">
        <v>55</v>
      </c>
    </row>
    <row r="137" spans="4:4" ht="12.75" hidden="1" x14ac:dyDescent="0.2">
      <c r="D137" s="23">
        <v>56</v>
      </c>
    </row>
    <row r="138" spans="4:4" ht="12.75" hidden="1" x14ac:dyDescent="0.2">
      <c r="D138" s="23">
        <v>57</v>
      </c>
    </row>
    <row r="139" spans="4:4" ht="12.75" hidden="1" x14ac:dyDescent="0.2">
      <c r="D139" s="23">
        <v>58</v>
      </c>
    </row>
    <row r="140" spans="4:4" ht="12.75" hidden="1" x14ac:dyDescent="0.2">
      <c r="D140" s="23">
        <v>59</v>
      </c>
    </row>
    <row r="141" spans="4:4" ht="12.75" hidden="1" x14ac:dyDescent="0.2">
      <c r="D141" s="23">
        <v>60</v>
      </c>
    </row>
    <row r="142" spans="4:4" ht="12.75" hidden="1" x14ac:dyDescent="0.2">
      <c r="D142" s="23">
        <v>61</v>
      </c>
    </row>
    <row r="143" spans="4:4" ht="12.75" hidden="1" x14ac:dyDescent="0.2">
      <c r="D143" s="23">
        <v>62</v>
      </c>
    </row>
    <row r="144" spans="4:4" ht="12.75" hidden="1" x14ac:dyDescent="0.2">
      <c r="D144" s="23">
        <v>63</v>
      </c>
    </row>
    <row r="145" spans="4:4" ht="12.75" hidden="1" x14ac:dyDescent="0.2">
      <c r="D145" s="23">
        <v>64</v>
      </c>
    </row>
    <row r="146" spans="4:4" ht="12.75" hidden="1" x14ac:dyDescent="0.2">
      <c r="D146" s="23">
        <v>65</v>
      </c>
    </row>
    <row r="147" spans="4:4" ht="12.75" hidden="1" x14ac:dyDescent="0.2">
      <c r="D147" s="23">
        <v>66</v>
      </c>
    </row>
    <row r="148" spans="4:4" ht="12.75" hidden="1" x14ac:dyDescent="0.2">
      <c r="D148" s="23">
        <v>67</v>
      </c>
    </row>
    <row r="149" spans="4:4" ht="12.75" hidden="1" x14ac:dyDescent="0.2">
      <c r="D149" s="23">
        <v>68</v>
      </c>
    </row>
    <row r="150" spans="4:4" ht="12.75" hidden="1" x14ac:dyDescent="0.2">
      <c r="D150" s="23">
        <v>69</v>
      </c>
    </row>
    <row r="151" spans="4:4" ht="12.75" hidden="1" x14ac:dyDescent="0.2">
      <c r="D151" s="23">
        <v>70</v>
      </c>
    </row>
    <row r="152" spans="4:4" ht="12.75" hidden="1" x14ac:dyDescent="0.2">
      <c r="D152" s="23">
        <v>71</v>
      </c>
    </row>
    <row r="153" spans="4:4" ht="12.75" hidden="1" x14ac:dyDescent="0.2">
      <c r="D153" s="23">
        <v>72</v>
      </c>
    </row>
    <row r="154" spans="4:4" ht="12.75" hidden="1" x14ac:dyDescent="0.2">
      <c r="D154" s="23">
        <v>73</v>
      </c>
    </row>
    <row r="155" spans="4:4" ht="12.75" hidden="1" x14ac:dyDescent="0.2">
      <c r="D155" s="23">
        <v>74</v>
      </c>
    </row>
    <row r="156" spans="4:4" ht="12.75" hidden="1" x14ac:dyDescent="0.2">
      <c r="D156" s="23">
        <v>75</v>
      </c>
    </row>
    <row r="157" spans="4:4" ht="12.75" hidden="1" x14ac:dyDescent="0.2">
      <c r="D157" s="23">
        <v>76</v>
      </c>
    </row>
    <row r="158" spans="4:4" ht="12.75" hidden="1" x14ac:dyDescent="0.2">
      <c r="D158" s="23">
        <v>77</v>
      </c>
    </row>
    <row r="159" spans="4:4" ht="12.75" hidden="1" x14ac:dyDescent="0.2">
      <c r="D159" s="23">
        <v>78</v>
      </c>
    </row>
    <row r="160" spans="4:4" ht="12.75" hidden="1" x14ac:dyDescent="0.2">
      <c r="D160" s="23">
        <v>79</v>
      </c>
    </row>
    <row r="161" spans="4:4" ht="12.75" hidden="1" x14ac:dyDescent="0.2">
      <c r="D161" s="23">
        <v>80</v>
      </c>
    </row>
    <row r="162" spans="4:4" ht="12.75" hidden="1" x14ac:dyDescent="0.2">
      <c r="D162" s="23">
        <v>81</v>
      </c>
    </row>
    <row r="163" spans="4:4" ht="12.75" hidden="1" x14ac:dyDescent="0.2">
      <c r="D163" s="23">
        <v>82</v>
      </c>
    </row>
    <row r="164" spans="4:4" ht="12.75" hidden="1" x14ac:dyDescent="0.2">
      <c r="D164" s="23">
        <v>83</v>
      </c>
    </row>
    <row r="165" spans="4:4" ht="12.75" hidden="1" x14ac:dyDescent="0.2">
      <c r="D165" s="23">
        <v>84</v>
      </c>
    </row>
    <row r="166" spans="4:4" ht="12.75" hidden="1" x14ac:dyDescent="0.2">
      <c r="D166" s="23">
        <v>85</v>
      </c>
    </row>
    <row r="167" spans="4:4" ht="12.75" hidden="1" x14ac:dyDescent="0.2">
      <c r="D167" s="23">
        <v>86</v>
      </c>
    </row>
    <row r="168" spans="4:4" ht="12.75" hidden="1" x14ac:dyDescent="0.2">
      <c r="D168" s="23">
        <v>87</v>
      </c>
    </row>
    <row r="169" spans="4:4" ht="12.75" hidden="1" x14ac:dyDescent="0.2">
      <c r="D169" s="23">
        <v>88</v>
      </c>
    </row>
    <row r="170" spans="4:4" ht="12.75" hidden="1" x14ac:dyDescent="0.2">
      <c r="D170" s="23">
        <v>89</v>
      </c>
    </row>
    <row r="171" spans="4:4" ht="12.75" hidden="1" x14ac:dyDescent="0.2">
      <c r="D171" s="23">
        <v>90</v>
      </c>
    </row>
    <row r="172" spans="4:4" ht="12.75" hidden="1" x14ac:dyDescent="0.2">
      <c r="D172" s="23">
        <v>91</v>
      </c>
    </row>
    <row r="173" spans="4:4" ht="12.75" hidden="1" x14ac:dyDescent="0.2">
      <c r="D173" s="23">
        <v>92</v>
      </c>
    </row>
    <row r="174" spans="4:4" ht="12.75" hidden="1" x14ac:dyDescent="0.2">
      <c r="D174" s="23">
        <v>93</v>
      </c>
    </row>
    <row r="175" spans="4:4" ht="12.75" hidden="1" x14ac:dyDescent="0.2">
      <c r="D175" s="23">
        <v>94</v>
      </c>
    </row>
    <row r="176" spans="4:4" ht="12.75" hidden="1" x14ac:dyDescent="0.2">
      <c r="D176" s="23">
        <v>95</v>
      </c>
    </row>
    <row r="177" spans="4:4" ht="12.75" hidden="1" x14ac:dyDescent="0.2">
      <c r="D177" s="23">
        <v>96</v>
      </c>
    </row>
    <row r="178" spans="4:4" ht="12.75" hidden="1" x14ac:dyDescent="0.2">
      <c r="D178" s="23">
        <v>971</v>
      </c>
    </row>
    <row r="179" spans="4:4" ht="12.75" hidden="1" x14ac:dyDescent="0.2">
      <c r="D179" s="23">
        <v>972</v>
      </c>
    </row>
    <row r="180" spans="4:4" ht="12.75" hidden="1" x14ac:dyDescent="0.2">
      <c r="D180" s="23">
        <v>973</v>
      </c>
    </row>
    <row r="181" spans="4:4" ht="12.75" hidden="1" x14ac:dyDescent="0.2">
      <c r="D181" s="23">
        <v>974</v>
      </c>
    </row>
  </sheetData>
  <mergeCells count="36">
    <mergeCell ref="AE2:AE4"/>
    <mergeCell ref="Z2:Z4"/>
    <mergeCell ref="AA2:AA4"/>
    <mergeCell ref="AB2:AB4"/>
    <mergeCell ref="AD2:AD4"/>
    <mergeCell ref="AC2:AC4"/>
    <mergeCell ref="AC39:AD39"/>
    <mergeCell ref="V35:AA35"/>
    <mergeCell ref="U38:AB38"/>
    <mergeCell ref="Y2:Y4"/>
    <mergeCell ref="H2:I3"/>
    <mergeCell ref="J2:J4"/>
    <mergeCell ref="U2:X3"/>
    <mergeCell ref="K2:S2"/>
    <mergeCell ref="M3:O3"/>
    <mergeCell ref="A41:A47"/>
    <mergeCell ref="B41:C47"/>
    <mergeCell ref="P3:R3"/>
    <mergeCell ref="K3:L3"/>
    <mergeCell ref="G2:G3"/>
    <mergeCell ref="F2:F4"/>
    <mergeCell ref="F5:F30"/>
    <mergeCell ref="D2:E4"/>
    <mergeCell ref="AA1:AB1"/>
    <mergeCell ref="U37:AB37"/>
    <mergeCell ref="A1:S1"/>
    <mergeCell ref="V36:AA36"/>
    <mergeCell ref="A5:A29"/>
    <mergeCell ref="A2:A4"/>
    <mergeCell ref="B32:C40"/>
    <mergeCell ref="B2:B4"/>
    <mergeCell ref="C2:C4"/>
    <mergeCell ref="B5:B29"/>
    <mergeCell ref="C5:C29"/>
    <mergeCell ref="E5:E25"/>
    <mergeCell ref="V39:AB39"/>
  </mergeCells>
  <phoneticPr fontId="0" type="noConversion"/>
  <dataValidations count="7">
    <dataValidation type="list" allowBlank="1" showInputMessage="1" showErrorMessage="1" sqref="B5:B29" xr:uid="{00000000-0002-0000-0000-000000000000}">
      <formula1>"M,A"</formula1>
    </dataValidation>
    <dataValidation type="list" allowBlank="1" showInputMessage="1" showErrorMessage="1" sqref="F5:F30" xr:uid="{00000000-0002-0000-0000-000001000000}">
      <formula1>"1,2,3,4,5,6,7,8"</formula1>
    </dataValidation>
    <dataValidation type="list" allowBlank="1" showInputMessage="1" showErrorMessage="1" sqref="A5:A29" xr:uid="{00000000-0002-0000-0000-000002000000}">
      <formula1>$D$81:$D$181</formula1>
    </dataValidation>
    <dataValidation type="list" allowBlank="1" showInputMessage="1" showErrorMessage="1" sqref="L30" xr:uid="{00000000-0002-0000-0000-000003000000}">
      <mc:AlternateContent xmlns:x12ac="http://schemas.microsoft.com/office/spreadsheetml/2011/1/ac" xmlns:mc="http://schemas.openxmlformats.org/markup-compatibility/2006">
        <mc:Choice Requires="x12ac">
          <x12ac:list>"1,2","1,1",1,"0,9","0,8"</x12ac:list>
        </mc:Choice>
        <mc:Fallback>
          <formula1>"1,2,1,1,1,0,9,0,8"</formula1>
        </mc:Fallback>
      </mc:AlternateContent>
    </dataValidation>
    <dataValidation type="list" allowBlank="1" showInputMessage="1" showErrorMessage="1" sqref="N30:O30" xr:uid="{00000000-0002-0000-0000-000004000000}">
      <mc:AlternateContent xmlns:x12ac="http://schemas.microsoft.com/office/spreadsheetml/2011/1/ac" xmlns:mc="http://schemas.openxmlformats.org/markup-compatibility/2006">
        <mc:Choice Requires="x12ac">
          <x12ac:list>"0,1","0,05",0,"-0,05","-0,1"</x12ac:list>
        </mc:Choice>
        <mc:Fallback>
          <formula1>"0,1,0,05,0,-0,05,-0,1"</formula1>
        </mc:Fallback>
      </mc:AlternateContent>
    </dataValidation>
    <dataValidation type="list" allowBlank="1" showInputMessage="1" showErrorMessage="1" sqref="Q30" xr:uid="{00000000-0002-0000-0000-000005000000}">
      <mc:AlternateContent xmlns:x12ac="http://schemas.microsoft.com/office/spreadsheetml/2011/1/ac" xmlns:mc="http://schemas.openxmlformats.org/markup-compatibility/2006">
        <mc:Choice Requires="x12ac">
          <x12ac:list>0,"0,05"</x12ac:list>
        </mc:Choice>
        <mc:Fallback>
          <formula1>"0,0,05"</formula1>
        </mc:Fallback>
      </mc:AlternateContent>
    </dataValidation>
    <dataValidation type="list" allowBlank="1" showInputMessage="1" showErrorMessage="1" sqref="R30" xr:uid="{00000000-0002-0000-0000-000006000000}">
      <mc:AlternateContent xmlns:x12ac="http://schemas.microsoft.com/office/spreadsheetml/2011/1/ac" xmlns:mc="http://schemas.openxmlformats.org/markup-compatibility/2006">
        <mc:Choice Requires="x12ac">
          <x12ac:list>0,"-0,05","-0,1","-0,15"</x12ac:list>
        </mc:Choice>
        <mc:Fallback>
          <formula1>"0,-0,05,-0,1,-0,15"</formula1>
        </mc:Fallback>
      </mc:AlternateContent>
    </dataValidation>
  </dataValidations>
  <printOptions horizontalCentered="1" verticalCentered="1"/>
  <pageMargins left="0" right="0" top="0.35433070866141736" bottom="0.27559055118110237" header="0.15748031496062992" footer="0.15748031496062992"/>
  <pageSetup paperSize="8" scale="85" orientation="landscape" r:id="rId1"/>
  <headerFooter alignWithMargins="0">
    <oddHeader>&amp;C&amp;"Arial,Gras"&amp;14CALCUL DE LA VALEUR LOCATIVE CADASTRALE DE 1970 ET VL 2025 DES ELEMENTS BATIS FORMANT DEPENDANCE.</oddHeader>
    <oddFooter>&amp;Lversion 1&amp;Rwww.sostaxesfoncieres.fr</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5"/>
  <sheetViews>
    <sheetView workbookViewId="0">
      <selection activeCell="Q22" sqref="Q22"/>
    </sheetView>
  </sheetViews>
  <sheetFormatPr baseColWidth="10" defaultRowHeight="12.75" x14ac:dyDescent="0.2"/>
  <cols>
    <col min="1" max="1" width="29.28515625" customWidth="1"/>
    <col min="2" max="5" width="10.85546875" customWidth="1"/>
    <col min="6" max="6" width="9.7109375" customWidth="1"/>
    <col min="7" max="8" width="5.7109375" bestFit="1" customWidth="1"/>
    <col min="9" max="9" width="6.140625" bestFit="1" customWidth="1"/>
    <col min="10" max="11" width="6.7109375" bestFit="1" customWidth="1"/>
    <col min="12" max="14" width="6.140625" bestFit="1" customWidth="1"/>
  </cols>
  <sheetData>
    <row r="1" spans="2:14" x14ac:dyDescent="0.2">
      <c r="C1" s="1" t="str">
        <f>Etude!B5</f>
        <v>M</v>
      </c>
      <c r="D1" s="20">
        <f>Etude!F5</f>
        <v>6</v>
      </c>
      <c r="E1" s="21"/>
    </row>
    <row r="2" spans="2:14" ht="13.5" thickBot="1" x14ac:dyDescent="0.25"/>
    <row r="3" spans="2:14" x14ac:dyDescent="0.2">
      <c r="B3" s="45" t="s">
        <v>41</v>
      </c>
      <c r="C3" s="44" t="s">
        <v>42</v>
      </c>
      <c r="D3" s="44"/>
      <c r="E3" s="44"/>
      <c r="F3" s="44"/>
      <c r="G3" s="44"/>
      <c r="H3" s="44"/>
      <c r="I3" s="44"/>
      <c r="J3" s="44" t="s">
        <v>44</v>
      </c>
      <c r="K3" s="44"/>
      <c r="L3" s="44"/>
      <c r="M3" s="44"/>
      <c r="N3" s="44"/>
    </row>
    <row r="4" spans="2:14" ht="13.5" thickBot="1" x14ac:dyDescent="0.25">
      <c r="B4" s="46"/>
      <c r="C4" s="12" t="s">
        <v>33</v>
      </c>
      <c r="D4" s="12" t="s">
        <v>43</v>
      </c>
      <c r="E4" s="12" t="s">
        <v>39</v>
      </c>
      <c r="F4" s="12" t="s">
        <v>40</v>
      </c>
      <c r="G4" s="12" t="s">
        <v>36</v>
      </c>
      <c r="H4" s="12" t="s">
        <v>37</v>
      </c>
      <c r="I4" s="12" t="s">
        <v>38</v>
      </c>
      <c r="J4" s="12" t="s">
        <v>39</v>
      </c>
      <c r="K4" s="12" t="s">
        <v>40</v>
      </c>
      <c r="L4" s="12" t="s">
        <v>36</v>
      </c>
      <c r="M4" s="12" t="s">
        <v>37</v>
      </c>
      <c r="N4" s="12" t="s">
        <v>38</v>
      </c>
    </row>
    <row r="5" spans="2:14" x14ac:dyDescent="0.2">
      <c r="B5" s="9">
        <f>IF(AND(typ=C5,categ=D5),1,0)</f>
        <v>0</v>
      </c>
      <c r="C5" s="9" t="s">
        <v>34</v>
      </c>
      <c r="D5" s="9">
        <v>1</v>
      </c>
      <c r="E5" s="10">
        <v>20</v>
      </c>
      <c r="F5" s="10">
        <v>400</v>
      </c>
      <c r="G5" s="11">
        <v>3</v>
      </c>
      <c r="H5" s="11">
        <v>0.9</v>
      </c>
      <c r="I5" s="11">
        <v>0.75</v>
      </c>
      <c r="J5" s="10">
        <f>$B5*E5</f>
        <v>0</v>
      </c>
      <c r="K5" s="10">
        <f>$B5*F5</f>
        <v>0</v>
      </c>
      <c r="L5" s="10">
        <f>$B5*G5</f>
        <v>0</v>
      </c>
      <c r="M5" s="10">
        <f>$B5*H5</f>
        <v>0</v>
      </c>
      <c r="N5" s="10">
        <f>$B5*I5</f>
        <v>0</v>
      </c>
    </row>
    <row r="6" spans="2:14" x14ac:dyDescent="0.2">
      <c r="B6" s="3">
        <f t="shared" ref="B6:B20" si="0">IF(AND(typ=C6,categ=D6),1,0)</f>
        <v>0</v>
      </c>
      <c r="C6" s="3" t="s">
        <v>34</v>
      </c>
      <c r="D6" s="3">
        <v>2</v>
      </c>
      <c r="E6" s="4">
        <v>20</v>
      </c>
      <c r="F6" s="4">
        <v>320</v>
      </c>
      <c r="G6" s="5">
        <v>2.5</v>
      </c>
      <c r="H6" s="5">
        <v>0.9</v>
      </c>
      <c r="I6" s="5">
        <v>0.75</v>
      </c>
      <c r="J6" s="4">
        <f t="shared" ref="J6:J20" si="1">$B6*E6</f>
        <v>0</v>
      </c>
      <c r="K6" s="4">
        <f t="shared" ref="K6:K20" si="2">$B6*F6</f>
        <v>0</v>
      </c>
      <c r="L6" s="4">
        <f t="shared" ref="L6:L20" si="3">$B6*G6</f>
        <v>0</v>
      </c>
      <c r="M6" s="4">
        <f t="shared" ref="M6:M20" si="4">$B6*H6</f>
        <v>0</v>
      </c>
      <c r="N6" s="4">
        <f t="shared" ref="N6:N20" si="5">$B6*I6</f>
        <v>0</v>
      </c>
    </row>
    <row r="7" spans="2:14" x14ac:dyDescent="0.2">
      <c r="B7" s="3">
        <f t="shared" si="0"/>
        <v>0</v>
      </c>
      <c r="C7" s="3" t="s">
        <v>34</v>
      </c>
      <c r="D7" s="3">
        <v>3</v>
      </c>
      <c r="E7" s="4">
        <v>20</v>
      </c>
      <c r="F7" s="4">
        <v>240</v>
      </c>
      <c r="G7" s="5">
        <v>2.1</v>
      </c>
      <c r="H7" s="5">
        <v>0.9</v>
      </c>
      <c r="I7" s="5">
        <v>0.75</v>
      </c>
      <c r="J7" s="4">
        <f t="shared" si="1"/>
        <v>0</v>
      </c>
      <c r="K7" s="4">
        <f t="shared" si="2"/>
        <v>0</v>
      </c>
      <c r="L7" s="4">
        <f t="shared" si="3"/>
        <v>0</v>
      </c>
      <c r="M7" s="4">
        <f t="shared" si="4"/>
        <v>0</v>
      </c>
      <c r="N7" s="4">
        <f t="shared" si="5"/>
        <v>0</v>
      </c>
    </row>
    <row r="8" spans="2:14" x14ac:dyDescent="0.2">
      <c r="B8" s="3">
        <f t="shared" si="0"/>
        <v>0</v>
      </c>
      <c r="C8" s="3" t="s">
        <v>34</v>
      </c>
      <c r="D8" s="3">
        <v>4</v>
      </c>
      <c r="E8" s="4">
        <v>20</v>
      </c>
      <c r="F8" s="4">
        <v>160</v>
      </c>
      <c r="G8" s="5">
        <v>1.7</v>
      </c>
      <c r="H8" s="5">
        <v>0.9</v>
      </c>
      <c r="I8" s="5">
        <v>0.75</v>
      </c>
      <c r="J8" s="4">
        <f t="shared" si="1"/>
        <v>0</v>
      </c>
      <c r="K8" s="4">
        <f t="shared" si="2"/>
        <v>0</v>
      </c>
      <c r="L8" s="4">
        <f t="shared" si="3"/>
        <v>0</v>
      </c>
      <c r="M8" s="4">
        <f t="shared" si="4"/>
        <v>0</v>
      </c>
      <c r="N8" s="4">
        <f t="shared" si="5"/>
        <v>0</v>
      </c>
    </row>
    <row r="9" spans="2:14" x14ac:dyDescent="0.2">
      <c r="B9" s="3">
        <f t="shared" si="0"/>
        <v>0</v>
      </c>
      <c r="C9" s="3" t="s">
        <v>34</v>
      </c>
      <c r="D9" s="3">
        <v>5</v>
      </c>
      <c r="E9" s="4">
        <v>20</v>
      </c>
      <c r="F9" s="4">
        <v>110</v>
      </c>
      <c r="G9" s="5">
        <v>1.45</v>
      </c>
      <c r="H9" s="5">
        <v>0.9</v>
      </c>
      <c r="I9" s="5">
        <v>0.75</v>
      </c>
      <c r="J9" s="4">
        <f t="shared" si="1"/>
        <v>0</v>
      </c>
      <c r="K9" s="4">
        <f t="shared" si="2"/>
        <v>0</v>
      </c>
      <c r="L9" s="4">
        <f t="shared" si="3"/>
        <v>0</v>
      </c>
      <c r="M9" s="4">
        <f t="shared" si="4"/>
        <v>0</v>
      </c>
      <c r="N9" s="4">
        <f t="shared" si="5"/>
        <v>0</v>
      </c>
    </row>
    <row r="10" spans="2:14" x14ac:dyDescent="0.2">
      <c r="B10" s="3">
        <f t="shared" si="0"/>
        <v>1</v>
      </c>
      <c r="C10" s="3" t="s">
        <v>34</v>
      </c>
      <c r="D10" s="3">
        <v>6</v>
      </c>
      <c r="E10" s="4">
        <v>20</v>
      </c>
      <c r="F10" s="4">
        <v>80</v>
      </c>
      <c r="G10" s="5">
        <v>1.3</v>
      </c>
      <c r="H10" s="5">
        <v>0.9</v>
      </c>
      <c r="I10" s="5">
        <v>0.75</v>
      </c>
      <c r="J10" s="4">
        <f t="shared" si="1"/>
        <v>20</v>
      </c>
      <c r="K10" s="4">
        <f t="shared" si="2"/>
        <v>80</v>
      </c>
      <c r="L10" s="4">
        <f t="shared" si="3"/>
        <v>1.3</v>
      </c>
      <c r="M10" s="4">
        <f t="shared" si="4"/>
        <v>0.9</v>
      </c>
      <c r="N10" s="4">
        <f t="shared" si="5"/>
        <v>0.75</v>
      </c>
    </row>
    <row r="11" spans="2:14" x14ac:dyDescent="0.2">
      <c r="B11" s="3">
        <f t="shared" si="0"/>
        <v>0</v>
      </c>
      <c r="C11" s="3" t="s">
        <v>34</v>
      </c>
      <c r="D11" s="3">
        <v>7</v>
      </c>
      <c r="E11" s="4">
        <v>20</v>
      </c>
      <c r="F11" s="4">
        <v>60</v>
      </c>
      <c r="G11" s="5">
        <v>1.2</v>
      </c>
      <c r="H11" s="5">
        <v>0.9</v>
      </c>
      <c r="I11" s="5">
        <v>0.75</v>
      </c>
      <c r="J11" s="4">
        <f t="shared" si="1"/>
        <v>0</v>
      </c>
      <c r="K11" s="4">
        <f t="shared" si="2"/>
        <v>0</v>
      </c>
      <c r="L11" s="4">
        <f t="shared" si="3"/>
        <v>0</v>
      </c>
      <c r="M11" s="4">
        <f t="shared" si="4"/>
        <v>0</v>
      </c>
      <c r="N11" s="4">
        <f t="shared" si="5"/>
        <v>0</v>
      </c>
    </row>
    <row r="12" spans="2:14" x14ac:dyDescent="0.2">
      <c r="B12" s="3">
        <f t="shared" si="0"/>
        <v>0</v>
      </c>
      <c r="C12" s="3" t="s">
        <v>34</v>
      </c>
      <c r="D12" s="3">
        <v>8</v>
      </c>
      <c r="E12" s="4">
        <v>20</v>
      </c>
      <c r="F12" s="4">
        <v>40</v>
      </c>
      <c r="G12" s="5">
        <v>1.1000000000000001</v>
      </c>
      <c r="H12" s="5">
        <v>0.9</v>
      </c>
      <c r="I12" s="5">
        <v>0.75</v>
      </c>
      <c r="J12" s="4">
        <f>$B12*E12</f>
        <v>0</v>
      </c>
      <c r="K12" s="4">
        <f t="shared" si="2"/>
        <v>0</v>
      </c>
      <c r="L12" s="4">
        <f t="shared" si="3"/>
        <v>0</v>
      </c>
      <c r="M12" s="4">
        <f t="shared" si="4"/>
        <v>0</v>
      </c>
      <c r="N12" s="4">
        <f t="shared" si="5"/>
        <v>0</v>
      </c>
    </row>
    <row r="13" spans="2:14" x14ac:dyDescent="0.2">
      <c r="B13" s="3">
        <f t="shared" si="0"/>
        <v>0</v>
      </c>
      <c r="C13" s="3" t="s">
        <v>35</v>
      </c>
      <c r="D13" s="3">
        <v>1</v>
      </c>
      <c r="E13" s="4">
        <v>20</v>
      </c>
      <c r="F13" s="4">
        <v>350</v>
      </c>
      <c r="G13" s="5">
        <v>2.6</v>
      </c>
      <c r="H13" s="5">
        <v>0.9</v>
      </c>
      <c r="I13" s="5">
        <v>0.75</v>
      </c>
      <c r="J13" s="4">
        <f t="shared" si="1"/>
        <v>0</v>
      </c>
      <c r="K13" s="4">
        <f t="shared" si="2"/>
        <v>0</v>
      </c>
      <c r="L13" s="4">
        <f t="shared" si="3"/>
        <v>0</v>
      </c>
      <c r="M13" s="4">
        <f t="shared" si="4"/>
        <v>0</v>
      </c>
      <c r="N13" s="4">
        <f t="shared" si="5"/>
        <v>0</v>
      </c>
    </row>
    <row r="14" spans="2:14" x14ac:dyDescent="0.2">
      <c r="B14" s="3">
        <f t="shared" si="0"/>
        <v>0</v>
      </c>
      <c r="C14" s="3" t="s">
        <v>35</v>
      </c>
      <c r="D14" s="3">
        <v>2</v>
      </c>
      <c r="E14" s="4">
        <v>20</v>
      </c>
      <c r="F14" s="4">
        <v>260</v>
      </c>
      <c r="G14" s="5">
        <v>2.2000000000000002</v>
      </c>
      <c r="H14" s="5">
        <v>0.9</v>
      </c>
      <c r="I14" s="5">
        <v>0.75</v>
      </c>
      <c r="J14" s="4">
        <f t="shared" si="1"/>
        <v>0</v>
      </c>
      <c r="K14" s="4">
        <f t="shared" si="2"/>
        <v>0</v>
      </c>
      <c r="L14" s="4">
        <f t="shared" si="3"/>
        <v>0</v>
      </c>
      <c r="M14" s="4">
        <f t="shared" si="4"/>
        <v>0</v>
      </c>
      <c r="N14" s="4">
        <f t="shared" si="5"/>
        <v>0</v>
      </c>
    </row>
    <row r="15" spans="2:14" x14ac:dyDescent="0.2">
      <c r="B15" s="3">
        <f t="shared" si="0"/>
        <v>0</v>
      </c>
      <c r="C15" s="3" t="s">
        <v>35</v>
      </c>
      <c r="D15" s="3">
        <v>3</v>
      </c>
      <c r="E15" s="4">
        <v>20</v>
      </c>
      <c r="F15" s="4">
        <v>200</v>
      </c>
      <c r="G15" s="5">
        <v>1.9</v>
      </c>
      <c r="H15" s="5">
        <v>0.9</v>
      </c>
      <c r="I15" s="5">
        <v>0.75</v>
      </c>
      <c r="J15" s="4">
        <f t="shared" si="1"/>
        <v>0</v>
      </c>
      <c r="K15" s="4">
        <f t="shared" si="2"/>
        <v>0</v>
      </c>
      <c r="L15" s="4">
        <f t="shared" si="3"/>
        <v>0</v>
      </c>
      <c r="M15" s="4">
        <f t="shared" si="4"/>
        <v>0</v>
      </c>
      <c r="N15" s="4">
        <f t="shared" si="5"/>
        <v>0</v>
      </c>
    </row>
    <row r="16" spans="2:14" x14ac:dyDescent="0.2">
      <c r="B16" s="3">
        <f t="shared" si="0"/>
        <v>0</v>
      </c>
      <c r="C16" s="3" t="s">
        <v>35</v>
      </c>
      <c r="D16" s="3">
        <v>4</v>
      </c>
      <c r="E16" s="4">
        <v>20</v>
      </c>
      <c r="F16" s="4">
        <v>140</v>
      </c>
      <c r="G16" s="5">
        <v>1.6</v>
      </c>
      <c r="H16" s="5">
        <v>0.9</v>
      </c>
      <c r="I16" s="5">
        <v>0.75</v>
      </c>
      <c r="J16" s="4">
        <f t="shared" si="1"/>
        <v>0</v>
      </c>
      <c r="K16" s="4">
        <f t="shared" si="2"/>
        <v>0</v>
      </c>
      <c r="L16" s="4">
        <f t="shared" si="3"/>
        <v>0</v>
      </c>
      <c r="M16" s="4">
        <f t="shared" si="4"/>
        <v>0</v>
      </c>
      <c r="N16" s="4">
        <f t="shared" si="5"/>
        <v>0</v>
      </c>
    </row>
    <row r="17" spans="1:14" x14ac:dyDescent="0.2">
      <c r="B17" s="3">
        <f t="shared" si="0"/>
        <v>0</v>
      </c>
      <c r="C17" s="3" t="s">
        <v>35</v>
      </c>
      <c r="D17" s="3">
        <v>5</v>
      </c>
      <c r="E17" s="4">
        <v>20</v>
      </c>
      <c r="F17" s="4">
        <v>90</v>
      </c>
      <c r="G17" s="5">
        <v>1.35</v>
      </c>
      <c r="H17" s="5">
        <v>0.9</v>
      </c>
      <c r="I17" s="5">
        <v>0.75</v>
      </c>
      <c r="J17" s="4">
        <f t="shared" si="1"/>
        <v>0</v>
      </c>
      <c r="K17" s="4">
        <f t="shared" si="2"/>
        <v>0</v>
      </c>
      <c r="L17" s="4">
        <f t="shared" si="3"/>
        <v>0</v>
      </c>
      <c r="M17" s="4">
        <f t="shared" si="4"/>
        <v>0</v>
      </c>
      <c r="N17" s="4">
        <f t="shared" si="5"/>
        <v>0</v>
      </c>
    </row>
    <row r="18" spans="1:14" x14ac:dyDescent="0.2">
      <c r="B18" s="3">
        <f t="shared" si="0"/>
        <v>0</v>
      </c>
      <c r="C18" s="3" t="s">
        <v>35</v>
      </c>
      <c r="D18" s="3">
        <v>6</v>
      </c>
      <c r="E18" s="4">
        <v>20</v>
      </c>
      <c r="F18" s="4">
        <v>70</v>
      </c>
      <c r="G18" s="5">
        <v>1.25</v>
      </c>
      <c r="H18" s="5">
        <v>0.9</v>
      </c>
      <c r="I18" s="5">
        <v>0.75</v>
      </c>
      <c r="J18" s="4">
        <f t="shared" si="1"/>
        <v>0</v>
      </c>
      <c r="K18" s="4">
        <f t="shared" si="2"/>
        <v>0</v>
      </c>
      <c r="L18" s="4">
        <f t="shared" si="3"/>
        <v>0</v>
      </c>
      <c r="M18" s="4">
        <f t="shared" si="4"/>
        <v>0</v>
      </c>
      <c r="N18" s="4">
        <f t="shared" si="5"/>
        <v>0</v>
      </c>
    </row>
    <row r="19" spans="1:14" x14ac:dyDescent="0.2">
      <c r="B19" s="3">
        <f t="shared" si="0"/>
        <v>0</v>
      </c>
      <c r="C19" s="3" t="s">
        <v>35</v>
      </c>
      <c r="D19" s="3">
        <v>7</v>
      </c>
      <c r="E19" s="4">
        <v>20</v>
      </c>
      <c r="F19" s="4">
        <v>50</v>
      </c>
      <c r="G19" s="5">
        <v>1.1499999999999999</v>
      </c>
      <c r="H19" s="5">
        <v>0.9</v>
      </c>
      <c r="I19" s="5">
        <v>0.75</v>
      </c>
      <c r="J19" s="4">
        <f t="shared" si="1"/>
        <v>0</v>
      </c>
      <c r="K19" s="4">
        <f t="shared" si="2"/>
        <v>0</v>
      </c>
      <c r="L19" s="4">
        <f t="shared" si="3"/>
        <v>0</v>
      </c>
      <c r="M19" s="4">
        <f t="shared" si="4"/>
        <v>0</v>
      </c>
      <c r="N19" s="4">
        <f t="shared" si="5"/>
        <v>0</v>
      </c>
    </row>
    <row r="20" spans="1:14" ht="13.5" thickBot="1" x14ac:dyDescent="0.25">
      <c r="B20" s="6">
        <f t="shared" si="0"/>
        <v>0</v>
      </c>
      <c r="C20" s="6" t="s">
        <v>35</v>
      </c>
      <c r="D20" s="6">
        <v>8</v>
      </c>
      <c r="E20" s="7">
        <v>20</v>
      </c>
      <c r="F20" s="7">
        <v>30</v>
      </c>
      <c r="G20" s="8">
        <v>1.05</v>
      </c>
      <c r="H20" s="8">
        <v>0.9</v>
      </c>
      <c r="I20" s="8">
        <v>0.75</v>
      </c>
      <c r="J20" s="7">
        <f t="shared" si="1"/>
        <v>0</v>
      </c>
      <c r="K20" s="7">
        <f t="shared" si="2"/>
        <v>0</v>
      </c>
      <c r="L20" s="7">
        <f t="shared" si="3"/>
        <v>0</v>
      </c>
      <c r="M20" s="7">
        <f t="shared" si="4"/>
        <v>0</v>
      </c>
      <c r="N20" s="7">
        <f t="shared" si="5"/>
        <v>0</v>
      </c>
    </row>
    <row r="21" spans="1:14" s="2" customFormat="1" ht="13.5" thickBot="1" x14ac:dyDescent="0.25">
      <c r="B21" s="48" t="s">
        <v>54</v>
      </c>
      <c r="C21" s="49"/>
      <c r="D21" s="50"/>
      <c r="E21" s="13">
        <f>SUM(J5:J20)</f>
        <v>20</v>
      </c>
      <c r="F21" s="13">
        <f>SUM(K5:K20)</f>
        <v>80</v>
      </c>
      <c r="G21" s="14">
        <f>SUM(L5:L20)</f>
        <v>1.3</v>
      </c>
      <c r="H21" s="14">
        <f>SUM(M5:M20)</f>
        <v>0.9</v>
      </c>
      <c r="I21" s="13">
        <f>SUM(N5:N20)</f>
        <v>0.75</v>
      </c>
    </row>
    <row r="30" spans="1:14" ht="13.5" thickBot="1" x14ac:dyDescent="0.25"/>
    <row r="31" spans="1:14" ht="13.5" thickBot="1" x14ac:dyDescent="0.25">
      <c r="A31" s="15" t="s">
        <v>49</v>
      </c>
      <c r="B31" s="16" t="s">
        <v>46</v>
      </c>
      <c r="C31" s="16" t="s">
        <v>47</v>
      </c>
      <c r="D31" s="16" t="s">
        <v>48</v>
      </c>
      <c r="E31" s="54" t="s">
        <v>53</v>
      </c>
      <c r="F31" s="54"/>
      <c r="G31" s="54"/>
      <c r="H31" s="54"/>
      <c r="I31" s="54"/>
    </row>
    <row r="32" spans="1:14" x14ac:dyDescent="0.2">
      <c r="A32" s="17" t="s">
        <v>50</v>
      </c>
      <c r="B32" s="17">
        <f>IF(surfhab1&gt;=seuil1,seuil1,surfhab1)</f>
        <v>0</v>
      </c>
      <c r="C32" s="18">
        <f>coef1</f>
        <v>1.3</v>
      </c>
      <c r="D32" s="18">
        <f>C32*B32</f>
        <v>0</v>
      </c>
      <c r="E32" s="47" t="str">
        <f>B32&amp;" x "&amp;C32&amp;" = "&amp;D32</f>
        <v>0 x 1,3 = 0</v>
      </c>
      <c r="F32" s="47"/>
      <c r="G32" s="47"/>
      <c r="H32" s="47"/>
      <c r="I32" s="47"/>
    </row>
    <row r="33" spans="1:9" x14ac:dyDescent="0.2">
      <c r="A33" s="4" t="s">
        <v>51</v>
      </c>
      <c r="B33" s="4">
        <f>IF(surfhab1&gt;seuil1,IF(surfhab1&lt;=seuil2,surfhab1-seuil1,seuil2-seuil1),0)</f>
        <v>0</v>
      </c>
      <c r="C33" s="5">
        <f>coef2</f>
        <v>0.9</v>
      </c>
      <c r="D33" s="5">
        <f>C33*B33</f>
        <v>0</v>
      </c>
      <c r="E33" s="51" t="str">
        <f>B33&amp;" x "&amp;C33&amp;" = "&amp;D33</f>
        <v>0 x 0,9 = 0</v>
      </c>
      <c r="F33" s="51"/>
      <c r="G33" s="51"/>
      <c r="H33" s="51"/>
      <c r="I33" s="51"/>
    </row>
    <row r="34" spans="1:9" ht="13.5" thickBot="1" x14ac:dyDescent="0.25">
      <c r="A34" s="7" t="s">
        <v>52</v>
      </c>
      <c r="B34" s="7">
        <f>IF(surfhab1&gt;seuil2,surfhab1-seuil2,0)</f>
        <v>0</v>
      </c>
      <c r="C34" s="8">
        <v>0.75</v>
      </c>
      <c r="D34" s="8">
        <f>C34*B34</f>
        <v>0</v>
      </c>
      <c r="E34" s="52" t="str">
        <f>B34&amp;" x "&amp;C34&amp;" = "&amp;D34</f>
        <v>0 x 0,75 = 0</v>
      </c>
      <c r="F34" s="52"/>
      <c r="G34" s="52"/>
      <c r="H34" s="52"/>
      <c r="I34" s="52"/>
    </row>
    <row r="35" spans="1:9" ht="13.5" thickBot="1" x14ac:dyDescent="0.25">
      <c r="A35" s="48" t="s">
        <v>45</v>
      </c>
      <c r="B35" s="49"/>
      <c r="C35" s="50"/>
      <c r="D35" s="14">
        <f>SUM(D32:D34)</f>
        <v>0</v>
      </c>
      <c r="E35" s="53" t="str">
        <f>B32&amp;"x"&amp;C32&amp;"+"&amp;B33&amp;"x"&amp;C33&amp;"+"&amp;B34&amp;"x"&amp;C34</f>
        <v>0x1,3+0x0,9+0x0,75</v>
      </c>
      <c r="F35" s="53"/>
      <c r="G35" s="53"/>
      <c r="H35" s="53"/>
      <c r="I35" s="53"/>
    </row>
  </sheetData>
  <mergeCells count="10">
    <mergeCell ref="C3:I3"/>
    <mergeCell ref="J3:N3"/>
    <mergeCell ref="B3:B4"/>
    <mergeCell ref="E32:I32"/>
    <mergeCell ref="A35:C35"/>
    <mergeCell ref="B21:D21"/>
    <mergeCell ref="E33:I33"/>
    <mergeCell ref="E34:I34"/>
    <mergeCell ref="E35:I35"/>
    <mergeCell ref="E31:I31"/>
  </mergeCells>
  <phoneticPr fontId="0" type="noConversion"/>
  <pageMargins left="0.78740157499999996" right="0.78740157499999996" top="0.984251969" bottom="0.984251969" header="0.4921259845" footer="0.4921259845"/>
  <pageSetup paperSize="9"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04"/>
  <sheetViews>
    <sheetView workbookViewId="0">
      <selection activeCell="F2" sqref="F2"/>
    </sheetView>
  </sheetViews>
  <sheetFormatPr baseColWidth="10" defaultRowHeight="12.75" x14ac:dyDescent="0.2"/>
  <cols>
    <col min="1" max="1" width="5.85546875" style="22" customWidth="1"/>
    <col min="2" max="2" width="15" style="22" bestFit="1" customWidth="1"/>
    <col min="3" max="3" width="22.140625" style="25" bestFit="1" customWidth="1"/>
    <col min="4" max="4" width="18" style="24" bestFit="1" customWidth="1"/>
    <col min="5" max="5" width="18" bestFit="1" customWidth="1"/>
  </cols>
  <sheetData>
    <row r="1" spans="1:7" ht="13.5" thickBot="1" x14ac:dyDescent="0.25">
      <c r="A1" s="26" t="s">
        <v>188</v>
      </c>
      <c r="B1" s="26" t="s">
        <v>185</v>
      </c>
      <c r="C1" s="27" t="s">
        <v>82</v>
      </c>
      <c r="D1" s="42" t="s">
        <v>186</v>
      </c>
      <c r="E1" s="43" t="s">
        <v>248</v>
      </c>
      <c r="F1" s="43" t="s">
        <v>189</v>
      </c>
      <c r="G1" s="43" t="s">
        <v>249</v>
      </c>
    </row>
    <row r="2" spans="1:7" ht="13.5" thickBot="1" x14ac:dyDescent="0.25">
      <c r="A2" s="28">
        <f>IF(Etude!$A$5=B2,1,0)</f>
        <v>1</v>
      </c>
      <c r="B2" s="29">
        <v>1</v>
      </c>
      <c r="C2" s="30" t="s">
        <v>184</v>
      </c>
      <c r="D2" s="31">
        <v>1.6</v>
      </c>
      <c r="E2" s="32">
        <v>3.7949999999999999</v>
      </c>
      <c r="F2" s="17">
        <f>A2*D2</f>
        <v>1.6</v>
      </c>
      <c r="G2" s="17">
        <f>E2*A2</f>
        <v>3.7949999999999999</v>
      </c>
    </row>
    <row r="3" spans="1:7" ht="13.5" thickBot="1" x14ac:dyDescent="0.25">
      <c r="A3" s="3">
        <f>IF(Etude!$A$5=B3,1,0)</f>
        <v>0</v>
      </c>
      <c r="B3" s="33">
        <v>2</v>
      </c>
      <c r="C3" s="34" t="s">
        <v>85</v>
      </c>
      <c r="D3" s="35">
        <v>1.75</v>
      </c>
      <c r="E3" s="32">
        <v>3.7949999999999999</v>
      </c>
      <c r="F3" s="17">
        <f t="shared" ref="F3:F66" si="0">A3*D3</f>
        <v>0</v>
      </c>
      <c r="G3" s="17">
        <f t="shared" ref="G3:G66" si="1">E3*A3</f>
        <v>0</v>
      </c>
    </row>
    <row r="4" spans="1:7" ht="13.5" thickBot="1" x14ac:dyDescent="0.25">
      <c r="A4" s="3">
        <f>IF(Etude!$A$5=B4,1,0)</f>
        <v>0</v>
      </c>
      <c r="B4" s="33">
        <v>3</v>
      </c>
      <c r="C4" s="34" t="s">
        <v>86</v>
      </c>
      <c r="D4" s="35">
        <v>1.6</v>
      </c>
      <c r="E4" s="32">
        <v>3.7949999999999999</v>
      </c>
      <c r="F4" s="17">
        <f t="shared" si="0"/>
        <v>0</v>
      </c>
      <c r="G4" s="17">
        <f t="shared" si="1"/>
        <v>0</v>
      </c>
    </row>
    <row r="5" spans="1:7" ht="13.5" thickBot="1" x14ac:dyDescent="0.25">
      <c r="A5" s="3">
        <f>IF(Etude!$A$5=B5,1,0)</f>
        <v>0</v>
      </c>
      <c r="B5" s="33">
        <v>4</v>
      </c>
      <c r="C5" s="36" t="s">
        <v>87</v>
      </c>
      <c r="D5" s="35">
        <v>1.65</v>
      </c>
      <c r="E5" s="32">
        <v>3.7949999999999999</v>
      </c>
      <c r="F5" s="17">
        <f t="shared" si="0"/>
        <v>0</v>
      </c>
      <c r="G5" s="17">
        <f t="shared" si="1"/>
        <v>0</v>
      </c>
    </row>
    <row r="6" spans="1:7" ht="13.5" thickBot="1" x14ac:dyDescent="0.25">
      <c r="A6" s="3">
        <f>IF(Etude!$A$5=B6,1,0)</f>
        <v>0</v>
      </c>
      <c r="B6" s="33">
        <v>5</v>
      </c>
      <c r="C6" s="36" t="s">
        <v>88</v>
      </c>
      <c r="D6" s="35">
        <v>1.67</v>
      </c>
      <c r="E6" s="32">
        <v>3.7949999999999999</v>
      </c>
      <c r="F6" s="17">
        <f t="shared" si="0"/>
        <v>0</v>
      </c>
      <c r="G6" s="17">
        <f t="shared" si="1"/>
        <v>0</v>
      </c>
    </row>
    <row r="7" spans="1:7" ht="13.5" thickBot="1" x14ac:dyDescent="0.25">
      <c r="A7" s="3">
        <f>IF(Etude!$A$5=B7,1,0)</f>
        <v>0</v>
      </c>
      <c r="B7" s="33">
        <v>6</v>
      </c>
      <c r="C7" s="34" t="s">
        <v>89</v>
      </c>
      <c r="D7" s="35">
        <v>1.55</v>
      </c>
      <c r="E7" s="32">
        <v>3.7949999999999999</v>
      </c>
      <c r="F7" s="17">
        <f t="shared" si="0"/>
        <v>0</v>
      </c>
      <c r="G7" s="17">
        <f t="shared" si="1"/>
        <v>0</v>
      </c>
    </row>
    <row r="8" spans="1:7" ht="13.5" thickBot="1" x14ac:dyDescent="0.25">
      <c r="A8" s="3">
        <f>IF(Etude!$A$5=B8,1,0)</f>
        <v>0</v>
      </c>
      <c r="B8" s="33">
        <v>7</v>
      </c>
      <c r="C8" s="36" t="s">
        <v>90</v>
      </c>
      <c r="D8" s="35">
        <v>1.59</v>
      </c>
      <c r="E8" s="32">
        <v>3.7949999999999999</v>
      </c>
      <c r="F8" s="17">
        <f t="shared" si="0"/>
        <v>0</v>
      </c>
      <c r="G8" s="17">
        <f t="shared" si="1"/>
        <v>0</v>
      </c>
    </row>
    <row r="9" spans="1:7" ht="13.5" thickBot="1" x14ac:dyDescent="0.25">
      <c r="A9" s="3">
        <f>IF(Etude!$A$5=B9,1,0)</f>
        <v>0</v>
      </c>
      <c r="B9" s="33">
        <v>8</v>
      </c>
      <c r="C9" s="36" t="s">
        <v>91</v>
      </c>
      <c r="D9" s="35">
        <v>1.72</v>
      </c>
      <c r="E9" s="32">
        <v>3.7949999999999999</v>
      </c>
      <c r="F9" s="17">
        <f t="shared" si="0"/>
        <v>0</v>
      </c>
      <c r="G9" s="17">
        <f t="shared" si="1"/>
        <v>0</v>
      </c>
    </row>
    <row r="10" spans="1:7" ht="13.5" thickBot="1" x14ac:dyDescent="0.25">
      <c r="A10" s="3">
        <f>IF(Etude!$A$5=B10,1,0)</f>
        <v>0</v>
      </c>
      <c r="B10" s="33">
        <v>9</v>
      </c>
      <c r="C10" s="36" t="s">
        <v>92</v>
      </c>
      <c r="D10" s="35">
        <v>1.6</v>
      </c>
      <c r="E10" s="32">
        <v>3.7949999999999999</v>
      </c>
      <c r="F10" s="17">
        <f t="shared" si="0"/>
        <v>0</v>
      </c>
      <c r="G10" s="17">
        <f t="shared" si="1"/>
        <v>0</v>
      </c>
    </row>
    <row r="11" spans="1:7" ht="13.5" thickBot="1" x14ac:dyDescent="0.25">
      <c r="A11" s="3">
        <f>IF(Etude!$A$5=B11,1,0)</f>
        <v>0</v>
      </c>
      <c r="B11" s="33">
        <v>10</v>
      </c>
      <c r="C11" s="36" t="s">
        <v>93</v>
      </c>
      <c r="D11" s="35">
        <v>1.6</v>
      </c>
      <c r="E11" s="32">
        <v>3.7949999999999999</v>
      </c>
      <c r="F11" s="17">
        <f t="shared" si="0"/>
        <v>0</v>
      </c>
      <c r="G11" s="17">
        <f t="shared" si="1"/>
        <v>0</v>
      </c>
    </row>
    <row r="12" spans="1:7" ht="13.5" thickBot="1" x14ac:dyDescent="0.25">
      <c r="A12" s="3">
        <f>IF(Etude!$A$5=B12,1,0)</f>
        <v>0</v>
      </c>
      <c r="B12" s="33">
        <v>11</v>
      </c>
      <c r="C12" s="36" t="s">
        <v>94</v>
      </c>
      <c r="D12" s="35">
        <v>1.55</v>
      </c>
      <c r="E12" s="32">
        <v>3.7949999999999999</v>
      </c>
      <c r="F12" s="17">
        <f t="shared" si="0"/>
        <v>0</v>
      </c>
      <c r="G12" s="17">
        <f t="shared" si="1"/>
        <v>0</v>
      </c>
    </row>
    <row r="13" spans="1:7" ht="13.5" thickBot="1" x14ac:dyDescent="0.25">
      <c r="A13" s="3">
        <f>IF(Etude!$A$5=B13,1,0)</f>
        <v>0</v>
      </c>
      <c r="B13" s="33">
        <v>12</v>
      </c>
      <c r="C13" s="36" t="s">
        <v>95</v>
      </c>
      <c r="D13" s="35">
        <v>1.73</v>
      </c>
      <c r="E13" s="32">
        <v>3.7949999999999999</v>
      </c>
      <c r="F13" s="17">
        <f t="shared" si="0"/>
        <v>0</v>
      </c>
      <c r="G13" s="17">
        <f t="shared" si="1"/>
        <v>0</v>
      </c>
    </row>
    <row r="14" spans="1:7" ht="13.5" thickBot="1" x14ac:dyDescent="0.25">
      <c r="A14" s="3">
        <f>IF(Etude!$A$5=B14,1,0)</f>
        <v>0</v>
      </c>
      <c r="B14" s="33">
        <v>13</v>
      </c>
      <c r="C14" s="36" t="s">
        <v>96</v>
      </c>
      <c r="D14" s="35">
        <v>1.6</v>
      </c>
      <c r="E14" s="32">
        <v>3.7949999999999999</v>
      </c>
      <c r="F14" s="17">
        <f t="shared" si="0"/>
        <v>0</v>
      </c>
      <c r="G14" s="17">
        <f t="shared" si="1"/>
        <v>0</v>
      </c>
    </row>
    <row r="15" spans="1:7" ht="13.5" thickBot="1" x14ac:dyDescent="0.25">
      <c r="A15" s="3">
        <f>IF(Etude!$A$5=B15,1,0)</f>
        <v>0</v>
      </c>
      <c r="B15" s="33">
        <v>14</v>
      </c>
      <c r="C15" s="36" t="s">
        <v>97</v>
      </c>
      <c r="D15" s="35">
        <v>1.66</v>
      </c>
      <c r="E15" s="32">
        <v>3.7949999999999999</v>
      </c>
      <c r="F15" s="17">
        <f t="shared" si="0"/>
        <v>0</v>
      </c>
      <c r="G15" s="17">
        <f t="shared" si="1"/>
        <v>0</v>
      </c>
    </row>
    <row r="16" spans="1:7" ht="13.5" thickBot="1" x14ac:dyDescent="0.25">
      <c r="A16" s="3">
        <f>IF(Etude!$A$5=B16,1,0)</f>
        <v>0</v>
      </c>
      <c r="B16" s="33">
        <v>15</v>
      </c>
      <c r="C16" s="36" t="s">
        <v>98</v>
      </c>
      <c r="D16" s="35">
        <v>1.6</v>
      </c>
      <c r="E16" s="32">
        <v>3.7949999999999999</v>
      </c>
      <c r="F16" s="17">
        <f t="shared" si="0"/>
        <v>0</v>
      </c>
      <c r="G16" s="17">
        <f t="shared" si="1"/>
        <v>0</v>
      </c>
    </row>
    <row r="17" spans="1:7" ht="13.5" thickBot="1" x14ac:dyDescent="0.25">
      <c r="A17" s="3">
        <f>IF(Etude!$A$5=B17,1,0)</f>
        <v>0</v>
      </c>
      <c r="B17" s="33">
        <v>16</v>
      </c>
      <c r="C17" s="36" t="s">
        <v>99</v>
      </c>
      <c r="D17" s="35">
        <v>1.68</v>
      </c>
      <c r="E17" s="32">
        <v>3.7949999999999999</v>
      </c>
      <c r="F17" s="17">
        <f t="shared" si="0"/>
        <v>0</v>
      </c>
      <c r="G17" s="17">
        <f t="shared" si="1"/>
        <v>0</v>
      </c>
    </row>
    <row r="18" spans="1:7" ht="13.5" thickBot="1" x14ac:dyDescent="0.25">
      <c r="A18" s="3">
        <f>IF(Etude!$A$5=B18,1,0)</f>
        <v>0</v>
      </c>
      <c r="B18" s="33">
        <v>17</v>
      </c>
      <c r="C18" s="3" t="s">
        <v>100</v>
      </c>
      <c r="D18" s="35">
        <v>1.69</v>
      </c>
      <c r="E18" s="32">
        <v>3.7949999999999999</v>
      </c>
      <c r="F18" s="17">
        <f t="shared" si="0"/>
        <v>0</v>
      </c>
      <c r="G18" s="17">
        <f t="shared" si="1"/>
        <v>0</v>
      </c>
    </row>
    <row r="19" spans="1:7" ht="13.5" thickBot="1" x14ac:dyDescent="0.25">
      <c r="A19" s="3">
        <f>IF(Etude!$A$5=B19,1,0)</f>
        <v>0</v>
      </c>
      <c r="B19" s="33">
        <v>18</v>
      </c>
      <c r="C19" s="3" t="s">
        <v>101</v>
      </c>
      <c r="D19" s="35">
        <v>1.57</v>
      </c>
      <c r="E19" s="32">
        <v>3.7949999999999999</v>
      </c>
      <c r="F19" s="17">
        <f t="shared" si="0"/>
        <v>0</v>
      </c>
      <c r="G19" s="17">
        <f t="shared" si="1"/>
        <v>0</v>
      </c>
    </row>
    <row r="20" spans="1:7" ht="13.5" thickBot="1" x14ac:dyDescent="0.25">
      <c r="A20" s="3">
        <f>IF(Etude!$A$5=B20,1,0)</f>
        <v>0</v>
      </c>
      <c r="B20" s="33">
        <v>19</v>
      </c>
      <c r="C20" s="36" t="s">
        <v>102</v>
      </c>
      <c r="D20" s="35">
        <v>1.67</v>
      </c>
      <c r="E20" s="32">
        <v>3.7949999999999999</v>
      </c>
      <c r="F20" s="17">
        <f t="shared" si="0"/>
        <v>0</v>
      </c>
      <c r="G20" s="17">
        <f t="shared" si="1"/>
        <v>0</v>
      </c>
    </row>
    <row r="21" spans="1:7" ht="13.5" thickBot="1" x14ac:dyDescent="0.25">
      <c r="A21" s="3">
        <f>IF(Etude!$A$5=B21,1,0)</f>
        <v>0</v>
      </c>
      <c r="B21" s="33" t="s">
        <v>237</v>
      </c>
      <c r="C21" s="36" t="s">
        <v>104</v>
      </c>
      <c r="D21" s="35">
        <v>1.58</v>
      </c>
      <c r="E21" s="32">
        <v>3.7949999999999999</v>
      </c>
      <c r="F21" s="17">
        <f t="shared" si="0"/>
        <v>0</v>
      </c>
      <c r="G21" s="17">
        <f t="shared" si="1"/>
        <v>0</v>
      </c>
    </row>
    <row r="22" spans="1:7" ht="13.5" thickBot="1" x14ac:dyDescent="0.25">
      <c r="A22" s="3">
        <f>IF(Etude!$A$5=B22,1,0)</f>
        <v>0</v>
      </c>
      <c r="B22" s="33" t="s">
        <v>238</v>
      </c>
      <c r="C22" s="36" t="s">
        <v>103</v>
      </c>
      <c r="D22" s="35">
        <v>1.58</v>
      </c>
      <c r="E22" s="32">
        <v>3.7949999999999999</v>
      </c>
      <c r="F22" s="17">
        <f t="shared" si="0"/>
        <v>0</v>
      </c>
      <c r="G22" s="17">
        <f t="shared" si="1"/>
        <v>0</v>
      </c>
    </row>
    <row r="23" spans="1:7" ht="13.5" thickBot="1" x14ac:dyDescent="0.25">
      <c r="A23" s="3">
        <f>IF(Etude!$A$5=B23,1,0)</f>
        <v>0</v>
      </c>
      <c r="B23" s="33">
        <v>21</v>
      </c>
      <c r="C23" s="36" t="s">
        <v>105</v>
      </c>
      <c r="D23" s="35">
        <v>1.57</v>
      </c>
      <c r="E23" s="32">
        <v>3.7949999999999999</v>
      </c>
      <c r="F23" s="17">
        <f t="shared" si="0"/>
        <v>0</v>
      </c>
      <c r="G23" s="17">
        <f t="shared" si="1"/>
        <v>0</v>
      </c>
    </row>
    <row r="24" spans="1:7" ht="13.5" thickBot="1" x14ac:dyDescent="0.25">
      <c r="A24" s="3">
        <f>IF(Etude!$A$5=B24,1,0)</f>
        <v>0</v>
      </c>
      <c r="B24" s="33">
        <v>22</v>
      </c>
      <c r="C24" s="36" t="s">
        <v>106</v>
      </c>
      <c r="D24" s="35">
        <v>1.48</v>
      </c>
      <c r="E24" s="32">
        <v>3.7949999999999999</v>
      </c>
      <c r="F24" s="17">
        <f t="shared" si="0"/>
        <v>0</v>
      </c>
      <c r="G24" s="17">
        <f t="shared" si="1"/>
        <v>0</v>
      </c>
    </row>
    <row r="25" spans="1:7" ht="13.5" thickBot="1" x14ac:dyDescent="0.25">
      <c r="A25" s="3">
        <f>IF(Etude!$A$5=B25,1,0)</f>
        <v>0</v>
      </c>
      <c r="B25" s="33">
        <v>23</v>
      </c>
      <c r="C25" s="36" t="s">
        <v>107</v>
      </c>
      <c r="D25" s="35">
        <v>1.63</v>
      </c>
      <c r="E25" s="32">
        <v>3.7949999999999999</v>
      </c>
      <c r="F25" s="17">
        <f t="shared" si="0"/>
        <v>0</v>
      </c>
      <c r="G25" s="17">
        <f t="shared" si="1"/>
        <v>0</v>
      </c>
    </row>
    <row r="26" spans="1:7" ht="13.5" thickBot="1" x14ac:dyDescent="0.25">
      <c r="A26" s="3">
        <f>IF(Etude!$A$5=B26,1,0)</f>
        <v>0</v>
      </c>
      <c r="B26" s="33">
        <v>24</v>
      </c>
      <c r="C26" s="36" t="s">
        <v>108</v>
      </c>
      <c r="D26" s="35">
        <v>1.62</v>
      </c>
      <c r="E26" s="32">
        <v>3.7949999999999999</v>
      </c>
      <c r="F26" s="17">
        <f t="shared" si="0"/>
        <v>0</v>
      </c>
      <c r="G26" s="17">
        <f t="shared" si="1"/>
        <v>0</v>
      </c>
    </row>
    <row r="27" spans="1:7" ht="13.5" thickBot="1" x14ac:dyDescent="0.25">
      <c r="A27" s="3">
        <f>IF(Etude!$A$5=B27,1,0)</f>
        <v>0</v>
      </c>
      <c r="B27" s="33">
        <v>25</v>
      </c>
      <c r="C27" s="36" t="s">
        <v>109</v>
      </c>
      <c r="D27" s="35">
        <v>1.7</v>
      </c>
      <c r="E27" s="32">
        <v>3.7949999999999999</v>
      </c>
      <c r="F27" s="17">
        <f t="shared" si="0"/>
        <v>0</v>
      </c>
      <c r="G27" s="17">
        <f t="shared" si="1"/>
        <v>0</v>
      </c>
    </row>
    <row r="28" spans="1:7" ht="13.5" thickBot="1" x14ac:dyDescent="0.25">
      <c r="A28" s="3">
        <f>IF(Etude!$A$5=B28,1,0)</f>
        <v>0</v>
      </c>
      <c r="B28" s="33">
        <v>26</v>
      </c>
      <c r="C28" s="36" t="s">
        <v>110</v>
      </c>
      <c r="D28" s="35">
        <v>1.7</v>
      </c>
      <c r="E28" s="32">
        <v>3.7949999999999999</v>
      </c>
      <c r="F28" s="17">
        <f t="shared" si="0"/>
        <v>0</v>
      </c>
      <c r="G28" s="17">
        <f t="shared" si="1"/>
        <v>0</v>
      </c>
    </row>
    <row r="29" spans="1:7" ht="13.5" thickBot="1" x14ac:dyDescent="0.25">
      <c r="A29" s="3">
        <f>IF(Etude!$A$5=B29,1,0)</f>
        <v>0</v>
      </c>
      <c r="B29" s="33">
        <v>27</v>
      </c>
      <c r="C29" s="36" t="s">
        <v>111</v>
      </c>
      <c r="D29" s="35">
        <v>1.75</v>
      </c>
      <c r="E29" s="32">
        <v>3.7949999999999999</v>
      </c>
      <c r="F29" s="17">
        <f t="shared" si="0"/>
        <v>0</v>
      </c>
      <c r="G29" s="17">
        <f t="shared" si="1"/>
        <v>0</v>
      </c>
    </row>
    <row r="30" spans="1:7" ht="13.5" thickBot="1" x14ac:dyDescent="0.25">
      <c r="A30" s="3">
        <f>IF(Etude!$A$5=B30,1,0)</f>
        <v>0</v>
      </c>
      <c r="B30" s="33">
        <v>28</v>
      </c>
      <c r="C30" s="36" t="s">
        <v>112</v>
      </c>
      <c r="D30" s="35">
        <v>1.57</v>
      </c>
      <c r="E30" s="32">
        <v>3.7949999999999999</v>
      </c>
      <c r="F30" s="17">
        <f t="shared" si="0"/>
        <v>0</v>
      </c>
      <c r="G30" s="17">
        <f t="shared" si="1"/>
        <v>0</v>
      </c>
    </row>
    <row r="31" spans="1:7" ht="13.5" thickBot="1" x14ac:dyDescent="0.25">
      <c r="A31" s="3">
        <f>IF(Etude!$A$5=B31,1,0)</f>
        <v>0</v>
      </c>
      <c r="B31" s="33">
        <v>29</v>
      </c>
      <c r="C31" s="36" t="s">
        <v>113</v>
      </c>
      <c r="D31" s="35">
        <v>1.7</v>
      </c>
      <c r="E31" s="32">
        <v>3.7949999999999999</v>
      </c>
      <c r="F31" s="17">
        <f t="shared" si="0"/>
        <v>0</v>
      </c>
      <c r="G31" s="17">
        <f t="shared" si="1"/>
        <v>0</v>
      </c>
    </row>
    <row r="32" spans="1:7" ht="13.5" thickBot="1" x14ac:dyDescent="0.25">
      <c r="A32" s="3">
        <f>IF(Etude!$A$5=B32,1,0)</f>
        <v>0</v>
      </c>
      <c r="B32" s="33">
        <v>30</v>
      </c>
      <c r="C32" s="36" t="s">
        <v>114</v>
      </c>
      <c r="D32" s="35">
        <v>1.5</v>
      </c>
      <c r="E32" s="32">
        <v>3.7949999999999999</v>
      </c>
      <c r="F32" s="17">
        <f t="shared" si="0"/>
        <v>0</v>
      </c>
      <c r="G32" s="17">
        <f t="shared" si="1"/>
        <v>0</v>
      </c>
    </row>
    <row r="33" spans="1:7" ht="13.5" thickBot="1" x14ac:dyDescent="0.25">
      <c r="A33" s="3">
        <f>IF(Etude!$A$5=B33,1,0)</f>
        <v>0</v>
      </c>
      <c r="B33" s="33">
        <v>31</v>
      </c>
      <c r="C33" s="36" t="s">
        <v>115</v>
      </c>
      <c r="D33" s="35">
        <v>1.49</v>
      </c>
      <c r="E33" s="32">
        <v>3.7949999999999999</v>
      </c>
      <c r="F33" s="17">
        <f t="shared" si="0"/>
        <v>0</v>
      </c>
      <c r="G33" s="17">
        <f t="shared" si="1"/>
        <v>0</v>
      </c>
    </row>
    <row r="34" spans="1:7" ht="13.5" thickBot="1" x14ac:dyDescent="0.25">
      <c r="A34" s="3">
        <f>IF(Etude!$A$5=B34,1,0)</f>
        <v>0</v>
      </c>
      <c r="B34" s="33">
        <v>32</v>
      </c>
      <c r="C34" s="36" t="s">
        <v>116</v>
      </c>
      <c r="D34" s="35">
        <v>1.41</v>
      </c>
      <c r="E34" s="32">
        <v>3.7949999999999999</v>
      </c>
      <c r="F34" s="17">
        <f t="shared" si="0"/>
        <v>0</v>
      </c>
      <c r="G34" s="17">
        <f t="shared" si="1"/>
        <v>0</v>
      </c>
    </row>
    <row r="35" spans="1:7" ht="13.5" thickBot="1" x14ac:dyDescent="0.25">
      <c r="A35" s="3">
        <f>IF(Etude!$A$5=B35,1,0)</f>
        <v>0</v>
      </c>
      <c r="B35" s="33">
        <v>33</v>
      </c>
      <c r="C35" s="36" t="s">
        <v>117</v>
      </c>
      <c r="D35" s="35">
        <v>1.65</v>
      </c>
      <c r="E35" s="32">
        <v>3.7949999999999999</v>
      </c>
      <c r="F35" s="17">
        <f t="shared" si="0"/>
        <v>0</v>
      </c>
      <c r="G35" s="17">
        <f t="shared" si="1"/>
        <v>0</v>
      </c>
    </row>
    <row r="36" spans="1:7" ht="13.5" thickBot="1" x14ac:dyDescent="0.25">
      <c r="A36" s="3">
        <f>IF(Etude!$A$5=B36,1,0)</f>
        <v>0</v>
      </c>
      <c r="B36" s="33">
        <v>34</v>
      </c>
      <c r="C36" s="36" t="s">
        <v>118</v>
      </c>
      <c r="D36" s="35">
        <v>1.49</v>
      </c>
      <c r="E36" s="32">
        <v>3.7949999999999999</v>
      </c>
      <c r="F36" s="17">
        <f t="shared" si="0"/>
        <v>0</v>
      </c>
      <c r="G36" s="17">
        <f t="shared" si="1"/>
        <v>0</v>
      </c>
    </row>
    <row r="37" spans="1:7" ht="13.5" thickBot="1" x14ac:dyDescent="0.25">
      <c r="A37" s="3">
        <f>IF(Etude!$A$5=B37,1,0)</f>
        <v>0</v>
      </c>
      <c r="B37" s="33">
        <v>35</v>
      </c>
      <c r="C37" s="36" t="s">
        <v>119</v>
      </c>
      <c r="D37" s="35">
        <v>1.57</v>
      </c>
      <c r="E37" s="32">
        <v>3.7949999999999999</v>
      </c>
      <c r="F37" s="17">
        <f t="shared" si="0"/>
        <v>0</v>
      </c>
      <c r="G37" s="17">
        <f t="shared" si="1"/>
        <v>0</v>
      </c>
    </row>
    <row r="38" spans="1:7" ht="13.5" thickBot="1" x14ac:dyDescent="0.25">
      <c r="A38" s="3">
        <f>IF(Etude!$A$5=B38,1,0)</f>
        <v>0</v>
      </c>
      <c r="B38" s="33">
        <v>36</v>
      </c>
      <c r="C38" s="36" t="s">
        <v>120</v>
      </c>
      <c r="D38" s="35">
        <v>1.6</v>
      </c>
      <c r="E38" s="32">
        <v>3.7949999999999999</v>
      </c>
      <c r="F38" s="17">
        <f t="shared" si="0"/>
        <v>0</v>
      </c>
      <c r="G38" s="17">
        <f t="shared" si="1"/>
        <v>0</v>
      </c>
    </row>
    <row r="39" spans="1:7" ht="13.5" thickBot="1" x14ac:dyDescent="0.25">
      <c r="A39" s="3">
        <f>IF(Etude!$A$5=B39,1,0)</f>
        <v>0</v>
      </c>
      <c r="B39" s="33">
        <v>37</v>
      </c>
      <c r="C39" s="36" t="s">
        <v>121</v>
      </c>
      <c r="D39" s="35">
        <v>1.57</v>
      </c>
      <c r="E39" s="32">
        <v>3.7949999999999999</v>
      </c>
      <c r="F39" s="17">
        <f t="shared" si="0"/>
        <v>0</v>
      </c>
      <c r="G39" s="17">
        <f t="shared" si="1"/>
        <v>0</v>
      </c>
    </row>
    <row r="40" spans="1:7" ht="13.5" thickBot="1" x14ac:dyDescent="0.25">
      <c r="A40" s="3">
        <f>IF(Etude!$A$5=B40,1,0)</f>
        <v>0</v>
      </c>
      <c r="B40" s="33">
        <v>38</v>
      </c>
      <c r="C40" s="36" t="s">
        <v>122</v>
      </c>
      <c r="D40" s="35">
        <v>1.63</v>
      </c>
      <c r="E40" s="32">
        <v>3.7949999999999999</v>
      </c>
      <c r="F40" s="17">
        <f t="shared" si="0"/>
        <v>0</v>
      </c>
      <c r="G40" s="17">
        <f t="shared" si="1"/>
        <v>0</v>
      </c>
    </row>
    <row r="41" spans="1:7" ht="13.5" thickBot="1" x14ac:dyDescent="0.25">
      <c r="A41" s="3">
        <f>IF(Etude!$A$5=B41,1,0)</f>
        <v>0</v>
      </c>
      <c r="B41" s="33">
        <v>39</v>
      </c>
      <c r="C41" s="36" t="s">
        <v>123</v>
      </c>
      <c r="D41" s="35">
        <v>1.65</v>
      </c>
      <c r="E41" s="32">
        <v>3.7949999999999999</v>
      </c>
      <c r="F41" s="17">
        <f t="shared" si="0"/>
        <v>0</v>
      </c>
      <c r="G41" s="17">
        <f t="shared" si="1"/>
        <v>0</v>
      </c>
    </row>
    <row r="42" spans="1:7" ht="13.5" thickBot="1" x14ac:dyDescent="0.25">
      <c r="A42" s="3">
        <f>IF(Etude!$A$5=B42,1,0)</f>
        <v>0</v>
      </c>
      <c r="B42" s="33">
        <v>40</v>
      </c>
      <c r="C42" s="36" t="s">
        <v>124</v>
      </c>
      <c r="D42" s="35">
        <v>1.7</v>
      </c>
      <c r="E42" s="32">
        <v>3.7949999999999999</v>
      </c>
      <c r="F42" s="17">
        <f t="shared" si="0"/>
        <v>0</v>
      </c>
      <c r="G42" s="17">
        <f t="shared" si="1"/>
        <v>0</v>
      </c>
    </row>
    <row r="43" spans="1:7" ht="13.5" thickBot="1" x14ac:dyDescent="0.25">
      <c r="A43" s="3">
        <f>IF(Etude!$A$5=B43,1,0)</f>
        <v>0</v>
      </c>
      <c r="B43" s="33">
        <v>41</v>
      </c>
      <c r="C43" s="36" t="s">
        <v>125</v>
      </c>
      <c r="D43" s="35">
        <v>1.59</v>
      </c>
      <c r="E43" s="32">
        <v>3.7949999999999999</v>
      </c>
      <c r="F43" s="17">
        <f t="shared" si="0"/>
        <v>0</v>
      </c>
      <c r="G43" s="17">
        <f t="shared" si="1"/>
        <v>0</v>
      </c>
    </row>
    <row r="44" spans="1:7" ht="13.5" thickBot="1" x14ac:dyDescent="0.25">
      <c r="A44" s="3">
        <f>IF(Etude!$A$5=B44,1,0)</f>
        <v>0</v>
      </c>
      <c r="B44" s="33">
        <v>42</v>
      </c>
      <c r="C44" s="36" t="s">
        <v>126</v>
      </c>
      <c r="D44" s="35">
        <v>1.68</v>
      </c>
      <c r="E44" s="32">
        <v>3.7949999999999999</v>
      </c>
      <c r="F44" s="17">
        <f t="shared" si="0"/>
        <v>0</v>
      </c>
      <c r="G44" s="17">
        <f t="shared" si="1"/>
        <v>0</v>
      </c>
    </row>
    <row r="45" spans="1:7" ht="13.5" thickBot="1" x14ac:dyDescent="0.25">
      <c r="A45" s="3">
        <f>IF(Etude!$A$5=B45,1,0)</f>
        <v>0</v>
      </c>
      <c r="B45" s="33">
        <v>43</v>
      </c>
      <c r="C45" s="36" t="s">
        <v>127</v>
      </c>
      <c r="D45" s="35">
        <v>1.65</v>
      </c>
      <c r="E45" s="32">
        <v>3.7949999999999999</v>
      </c>
      <c r="F45" s="17">
        <f t="shared" si="0"/>
        <v>0</v>
      </c>
      <c r="G45" s="17">
        <f t="shared" si="1"/>
        <v>0</v>
      </c>
    </row>
    <row r="46" spans="1:7" ht="13.5" thickBot="1" x14ac:dyDescent="0.25">
      <c r="A46" s="3">
        <f>IF(Etude!$A$5=B46,1,0)</f>
        <v>0</v>
      </c>
      <c r="B46" s="33">
        <v>44</v>
      </c>
      <c r="C46" s="36" t="s">
        <v>128</v>
      </c>
      <c r="D46" s="35">
        <v>1.65</v>
      </c>
      <c r="E46" s="32">
        <v>3.7949999999999999</v>
      </c>
      <c r="F46" s="17">
        <f t="shared" si="0"/>
        <v>0</v>
      </c>
      <c r="G46" s="17">
        <f t="shared" si="1"/>
        <v>0</v>
      </c>
    </row>
    <row r="47" spans="1:7" ht="13.5" thickBot="1" x14ac:dyDescent="0.25">
      <c r="A47" s="3">
        <f>IF(Etude!$A$5=B47,1,0)</f>
        <v>0</v>
      </c>
      <c r="B47" s="33">
        <v>45</v>
      </c>
      <c r="C47" s="36" t="s">
        <v>129</v>
      </c>
      <c r="D47" s="35">
        <v>1.64</v>
      </c>
      <c r="E47" s="32">
        <v>3.7949999999999999</v>
      </c>
      <c r="F47" s="17">
        <f t="shared" si="0"/>
        <v>0</v>
      </c>
      <c r="G47" s="17">
        <f t="shared" si="1"/>
        <v>0</v>
      </c>
    </row>
    <row r="48" spans="1:7" ht="13.5" thickBot="1" x14ac:dyDescent="0.25">
      <c r="A48" s="3">
        <f>IF(Etude!$A$5=B48,1,0)</f>
        <v>0</v>
      </c>
      <c r="B48" s="33">
        <v>46</v>
      </c>
      <c r="C48" s="36" t="s">
        <v>130</v>
      </c>
      <c r="D48" s="35">
        <v>1.73</v>
      </c>
      <c r="E48" s="32">
        <v>3.7949999999999999</v>
      </c>
      <c r="F48" s="17">
        <f t="shared" si="0"/>
        <v>0</v>
      </c>
      <c r="G48" s="17">
        <f t="shared" si="1"/>
        <v>0</v>
      </c>
    </row>
    <row r="49" spans="1:7" ht="13.5" thickBot="1" x14ac:dyDescent="0.25">
      <c r="A49" s="3">
        <f>IF(Etude!$A$5=B49,1,0)</f>
        <v>0</v>
      </c>
      <c r="B49" s="33">
        <v>47</v>
      </c>
      <c r="C49" s="36" t="s">
        <v>131</v>
      </c>
      <c r="D49" s="35">
        <v>1.57</v>
      </c>
      <c r="E49" s="32">
        <v>3.7949999999999999</v>
      </c>
      <c r="F49" s="17">
        <f t="shared" si="0"/>
        <v>0</v>
      </c>
      <c r="G49" s="17">
        <f t="shared" si="1"/>
        <v>0</v>
      </c>
    </row>
    <row r="50" spans="1:7" ht="13.5" thickBot="1" x14ac:dyDescent="0.25">
      <c r="A50" s="3">
        <f>IF(Etude!$A$5=B50,1,0)</f>
        <v>0</v>
      </c>
      <c r="B50" s="33">
        <v>48</v>
      </c>
      <c r="C50" s="36" t="s">
        <v>132</v>
      </c>
      <c r="D50" s="35">
        <v>1.5</v>
      </c>
      <c r="E50" s="32">
        <v>3.7949999999999999</v>
      </c>
      <c r="F50" s="17">
        <f t="shared" si="0"/>
        <v>0</v>
      </c>
      <c r="G50" s="17">
        <f t="shared" si="1"/>
        <v>0</v>
      </c>
    </row>
    <row r="51" spans="1:7" ht="13.5" thickBot="1" x14ac:dyDescent="0.25">
      <c r="A51" s="3">
        <f>IF(Etude!$A$5=B51,1,0)</f>
        <v>0</v>
      </c>
      <c r="B51" s="33">
        <v>49</v>
      </c>
      <c r="C51" s="36" t="s">
        <v>133</v>
      </c>
      <c r="D51" s="35">
        <v>1.63</v>
      </c>
      <c r="E51" s="32">
        <v>3.7949999999999999</v>
      </c>
      <c r="F51" s="17">
        <f t="shared" si="0"/>
        <v>0</v>
      </c>
      <c r="G51" s="17">
        <f t="shared" si="1"/>
        <v>0</v>
      </c>
    </row>
    <row r="52" spans="1:7" ht="13.5" thickBot="1" x14ac:dyDescent="0.25">
      <c r="A52" s="3">
        <f>IF(Etude!$A$5=B52,1,0)</f>
        <v>0</v>
      </c>
      <c r="B52" s="33">
        <v>50</v>
      </c>
      <c r="C52" s="36" t="s">
        <v>134</v>
      </c>
      <c r="D52" s="35">
        <v>1.7</v>
      </c>
      <c r="E52" s="32">
        <v>3.7949999999999999</v>
      </c>
      <c r="F52" s="17">
        <f t="shared" si="0"/>
        <v>0</v>
      </c>
      <c r="G52" s="17">
        <f t="shared" si="1"/>
        <v>0</v>
      </c>
    </row>
    <row r="53" spans="1:7" ht="13.5" thickBot="1" x14ac:dyDescent="0.25">
      <c r="A53" s="3">
        <f>IF(Etude!$A$5=B53,1,0)</f>
        <v>0</v>
      </c>
      <c r="B53" s="33">
        <v>51</v>
      </c>
      <c r="C53" s="36" t="s">
        <v>135</v>
      </c>
      <c r="D53" s="35">
        <v>1.62</v>
      </c>
      <c r="E53" s="32">
        <v>3.7949999999999999</v>
      </c>
      <c r="F53" s="17">
        <f t="shared" si="0"/>
        <v>0</v>
      </c>
      <c r="G53" s="17">
        <f t="shared" si="1"/>
        <v>0</v>
      </c>
    </row>
    <row r="54" spans="1:7" ht="13.5" thickBot="1" x14ac:dyDescent="0.25">
      <c r="A54" s="3">
        <f>IF(Etude!$A$5=B54,1,0)</f>
        <v>0</v>
      </c>
      <c r="B54" s="33">
        <v>52</v>
      </c>
      <c r="C54" s="36" t="s">
        <v>136</v>
      </c>
      <c r="D54" s="35">
        <v>1.59</v>
      </c>
      <c r="E54" s="32">
        <v>3.7949999999999999</v>
      </c>
      <c r="F54" s="17">
        <f t="shared" si="0"/>
        <v>0</v>
      </c>
      <c r="G54" s="17">
        <f t="shared" si="1"/>
        <v>0</v>
      </c>
    </row>
    <row r="55" spans="1:7" ht="13.5" thickBot="1" x14ac:dyDescent="0.25">
      <c r="A55" s="3">
        <f>IF(Etude!$A$5=B55,1,0)</f>
        <v>0</v>
      </c>
      <c r="B55" s="33">
        <v>53</v>
      </c>
      <c r="C55" s="36" t="s">
        <v>137</v>
      </c>
      <c r="D55" s="35">
        <v>1.59</v>
      </c>
      <c r="E55" s="32">
        <v>3.7949999999999999</v>
      </c>
      <c r="F55" s="17">
        <f t="shared" si="0"/>
        <v>0</v>
      </c>
      <c r="G55" s="17">
        <f t="shared" si="1"/>
        <v>0</v>
      </c>
    </row>
    <row r="56" spans="1:7" ht="13.5" thickBot="1" x14ac:dyDescent="0.25">
      <c r="A56" s="3">
        <f>IF(Etude!$A$5=B56,1,0)</f>
        <v>0</v>
      </c>
      <c r="B56" s="33">
        <v>54</v>
      </c>
      <c r="C56" s="36" t="s">
        <v>138</v>
      </c>
      <c r="D56" s="35">
        <v>1.63</v>
      </c>
      <c r="E56" s="32">
        <v>3.7949999999999999</v>
      </c>
      <c r="F56" s="17">
        <f t="shared" si="0"/>
        <v>0</v>
      </c>
      <c r="G56" s="17">
        <f t="shared" si="1"/>
        <v>0</v>
      </c>
    </row>
    <row r="57" spans="1:7" ht="13.5" thickBot="1" x14ac:dyDescent="0.25">
      <c r="A57" s="3">
        <f>IF(Etude!$A$5=B57,1,0)</f>
        <v>0</v>
      </c>
      <c r="B57" s="33">
        <v>55</v>
      </c>
      <c r="C57" s="36" t="s">
        <v>139</v>
      </c>
      <c r="D57" s="35">
        <v>1.7</v>
      </c>
      <c r="E57" s="32">
        <v>3.7949999999999999</v>
      </c>
      <c r="F57" s="17">
        <f t="shared" si="0"/>
        <v>0</v>
      </c>
      <c r="G57" s="17">
        <f t="shared" si="1"/>
        <v>0</v>
      </c>
    </row>
    <row r="58" spans="1:7" ht="13.5" thickBot="1" x14ac:dyDescent="0.25">
      <c r="A58" s="3">
        <f>IF(Etude!$A$5=B58,1,0)</f>
        <v>0</v>
      </c>
      <c r="B58" s="33">
        <v>56</v>
      </c>
      <c r="C58" s="36" t="s">
        <v>140</v>
      </c>
      <c r="D58" s="35">
        <v>1.57</v>
      </c>
      <c r="E58" s="32">
        <v>3.7949999999999999</v>
      </c>
      <c r="F58" s="17">
        <f t="shared" si="0"/>
        <v>0</v>
      </c>
      <c r="G58" s="17">
        <f t="shared" si="1"/>
        <v>0</v>
      </c>
    </row>
    <row r="59" spans="1:7" ht="13.5" thickBot="1" x14ac:dyDescent="0.25">
      <c r="A59" s="3">
        <f>IF(Etude!$A$5=B59,1,0)</f>
        <v>0</v>
      </c>
      <c r="B59" s="33">
        <v>57</v>
      </c>
      <c r="C59" s="36" t="s">
        <v>141</v>
      </c>
      <c r="D59" s="35">
        <v>1.76</v>
      </c>
      <c r="E59" s="32">
        <v>3.7949999999999999</v>
      </c>
      <c r="F59" s="17">
        <f t="shared" si="0"/>
        <v>0</v>
      </c>
      <c r="G59" s="17">
        <f t="shared" si="1"/>
        <v>0</v>
      </c>
    </row>
    <row r="60" spans="1:7" ht="13.5" thickBot="1" x14ac:dyDescent="0.25">
      <c r="A60" s="3">
        <f>IF(Etude!$A$5=B60,1,0)</f>
        <v>0</v>
      </c>
      <c r="B60" s="33">
        <v>58</v>
      </c>
      <c r="C60" s="36" t="s">
        <v>142</v>
      </c>
      <c r="D60" s="35">
        <v>1.74</v>
      </c>
      <c r="E60" s="32">
        <v>3.7949999999999999</v>
      </c>
      <c r="F60" s="17">
        <f t="shared" si="0"/>
        <v>0</v>
      </c>
      <c r="G60" s="17">
        <f t="shared" si="1"/>
        <v>0</v>
      </c>
    </row>
    <row r="61" spans="1:7" ht="13.5" thickBot="1" x14ac:dyDescent="0.25">
      <c r="A61" s="3">
        <f>IF(Etude!$A$5=B61,1,0)</f>
        <v>0</v>
      </c>
      <c r="B61" s="33">
        <v>59</v>
      </c>
      <c r="C61" s="36" t="s">
        <v>143</v>
      </c>
      <c r="D61" s="35">
        <v>1.69</v>
      </c>
      <c r="E61" s="32">
        <v>3.7949999999999999</v>
      </c>
      <c r="F61" s="17">
        <f t="shared" si="0"/>
        <v>0</v>
      </c>
      <c r="G61" s="17">
        <f t="shared" si="1"/>
        <v>0</v>
      </c>
    </row>
    <row r="62" spans="1:7" ht="13.5" thickBot="1" x14ac:dyDescent="0.25">
      <c r="A62" s="3">
        <f>IF(Etude!$A$5=B62,1,0)</f>
        <v>0</v>
      </c>
      <c r="B62" s="33">
        <v>60</v>
      </c>
      <c r="C62" s="36" t="s">
        <v>144</v>
      </c>
      <c r="D62" s="35">
        <v>1.78</v>
      </c>
      <c r="E62" s="32">
        <v>3.7949999999999999</v>
      </c>
      <c r="F62" s="17">
        <f t="shared" si="0"/>
        <v>0</v>
      </c>
      <c r="G62" s="17">
        <f t="shared" si="1"/>
        <v>0</v>
      </c>
    </row>
    <row r="63" spans="1:7" ht="13.5" thickBot="1" x14ac:dyDescent="0.25">
      <c r="A63" s="3">
        <f>IF(Etude!$A$5=B63,1,0)</f>
        <v>0</v>
      </c>
      <c r="B63" s="33">
        <v>61</v>
      </c>
      <c r="C63" s="36" t="s">
        <v>145</v>
      </c>
      <c r="D63" s="35">
        <v>1.7</v>
      </c>
      <c r="E63" s="32">
        <v>3.7949999999999999</v>
      </c>
      <c r="F63" s="17">
        <f t="shared" si="0"/>
        <v>0</v>
      </c>
      <c r="G63" s="17">
        <f t="shared" si="1"/>
        <v>0</v>
      </c>
    </row>
    <row r="64" spans="1:7" ht="13.5" thickBot="1" x14ac:dyDescent="0.25">
      <c r="A64" s="3">
        <f>IF(Etude!$A$5=B64,1,0)</f>
        <v>0</v>
      </c>
      <c r="B64" s="33">
        <v>62</v>
      </c>
      <c r="C64" s="36" t="s">
        <v>146</v>
      </c>
      <c r="D64" s="35">
        <v>1.77</v>
      </c>
      <c r="E64" s="32">
        <v>3.7949999999999999</v>
      </c>
      <c r="F64" s="17">
        <f t="shared" si="0"/>
        <v>0</v>
      </c>
      <c r="G64" s="17">
        <f t="shared" si="1"/>
        <v>0</v>
      </c>
    </row>
    <row r="65" spans="1:7" ht="13.5" thickBot="1" x14ac:dyDescent="0.25">
      <c r="A65" s="3">
        <f>IF(Etude!$A$5=B65,1,0)</f>
        <v>0</v>
      </c>
      <c r="B65" s="33">
        <v>63</v>
      </c>
      <c r="C65" s="36" t="s">
        <v>147</v>
      </c>
      <c r="D65" s="35">
        <v>1.54</v>
      </c>
      <c r="E65" s="32">
        <v>3.7949999999999999</v>
      </c>
      <c r="F65" s="17">
        <f t="shared" si="0"/>
        <v>0</v>
      </c>
      <c r="G65" s="17">
        <f t="shared" si="1"/>
        <v>0</v>
      </c>
    </row>
    <row r="66" spans="1:7" ht="13.5" thickBot="1" x14ac:dyDescent="0.25">
      <c r="A66" s="3">
        <f>IF(Etude!$A$5=B66,1,0)</f>
        <v>0</v>
      </c>
      <c r="B66" s="33">
        <v>64</v>
      </c>
      <c r="C66" s="36" t="s">
        <v>148</v>
      </c>
      <c r="D66" s="35">
        <v>1.7</v>
      </c>
      <c r="E66" s="32">
        <v>3.7949999999999999</v>
      </c>
      <c r="F66" s="17">
        <f t="shared" si="0"/>
        <v>0</v>
      </c>
      <c r="G66" s="17">
        <f t="shared" si="1"/>
        <v>0</v>
      </c>
    </row>
    <row r="67" spans="1:7" ht="13.5" thickBot="1" x14ac:dyDescent="0.25">
      <c r="A67" s="3">
        <f>IF(Etude!$A$5=B67,1,0)</f>
        <v>0</v>
      </c>
      <c r="B67" s="33">
        <v>65</v>
      </c>
      <c r="C67" s="36" t="s">
        <v>149</v>
      </c>
      <c r="D67" s="35">
        <v>1.69</v>
      </c>
      <c r="E67" s="32">
        <v>3.7949999999999999</v>
      </c>
      <c r="F67" s="17">
        <f t="shared" ref="F67:F101" si="2">A67*D67</f>
        <v>0</v>
      </c>
      <c r="G67" s="17">
        <f t="shared" ref="G67:G101" si="3">E67*A67</f>
        <v>0</v>
      </c>
    </row>
    <row r="68" spans="1:7" ht="13.5" thickBot="1" x14ac:dyDescent="0.25">
      <c r="A68" s="3">
        <f>IF(Etude!$A$5=B68,1,0)</f>
        <v>0</v>
      </c>
      <c r="B68" s="33">
        <v>66</v>
      </c>
      <c r="C68" s="36" t="s">
        <v>150</v>
      </c>
      <c r="D68" s="35">
        <v>1.62</v>
      </c>
      <c r="E68" s="32">
        <v>3.7949999999999999</v>
      </c>
      <c r="F68" s="17">
        <f t="shared" si="2"/>
        <v>0</v>
      </c>
      <c r="G68" s="17">
        <f t="shared" si="3"/>
        <v>0</v>
      </c>
    </row>
    <row r="69" spans="1:7" ht="13.5" thickBot="1" x14ac:dyDescent="0.25">
      <c r="A69" s="3">
        <f>IF(Etude!$A$5=B69,1,0)</f>
        <v>0</v>
      </c>
      <c r="B69" s="33">
        <v>67</v>
      </c>
      <c r="C69" s="36" t="s">
        <v>151</v>
      </c>
      <c r="D69" s="35">
        <v>1.67</v>
      </c>
      <c r="E69" s="32">
        <v>3.7949999999999999</v>
      </c>
      <c r="F69" s="17">
        <f t="shared" si="2"/>
        <v>0</v>
      </c>
      <c r="G69" s="17">
        <f t="shared" si="3"/>
        <v>0</v>
      </c>
    </row>
    <row r="70" spans="1:7" ht="13.5" thickBot="1" x14ac:dyDescent="0.25">
      <c r="A70" s="3">
        <f>IF(Etude!$A$5=B70,1,0)</f>
        <v>0</v>
      </c>
      <c r="B70" s="33">
        <v>68</v>
      </c>
      <c r="C70" s="36" t="s">
        <v>152</v>
      </c>
      <c r="D70" s="35">
        <v>1.69</v>
      </c>
      <c r="E70" s="32">
        <v>3.7949999999999999</v>
      </c>
      <c r="F70" s="17">
        <f t="shared" si="2"/>
        <v>0</v>
      </c>
      <c r="G70" s="17">
        <f t="shared" si="3"/>
        <v>0</v>
      </c>
    </row>
    <row r="71" spans="1:7" ht="13.5" thickBot="1" x14ac:dyDescent="0.25">
      <c r="A71" s="3">
        <f>IF(Etude!$A$5=B71,1,0)</f>
        <v>0</v>
      </c>
      <c r="B71" s="33">
        <v>69</v>
      </c>
      <c r="C71" s="36" t="s">
        <v>153</v>
      </c>
      <c r="D71" s="35">
        <v>1.63</v>
      </c>
      <c r="E71" s="32">
        <v>3.7949999999999999</v>
      </c>
      <c r="F71" s="17">
        <f t="shared" si="2"/>
        <v>0</v>
      </c>
      <c r="G71" s="17">
        <f t="shared" si="3"/>
        <v>0</v>
      </c>
    </row>
    <row r="72" spans="1:7" ht="13.5" thickBot="1" x14ac:dyDescent="0.25">
      <c r="A72" s="3">
        <f>IF(Etude!$A$5=B72,1,0)</f>
        <v>0</v>
      </c>
      <c r="B72" s="33">
        <v>70</v>
      </c>
      <c r="C72" s="36" t="s">
        <v>154</v>
      </c>
      <c r="D72" s="35">
        <v>1.66</v>
      </c>
      <c r="E72" s="32">
        <v>3.7949999999999999</v>
      </c>
      <c r="F72" s="17">
        <f t="shared" si="2"/>
        <v>0</v>
      </c>
      <c r="G72" s="17">
        <f t="shared" si="3"/>
        <v>0</v>
      </c>
    </row>
    <row r="73" spans="1:7" ht="13.5" thickBot="1" x14ac:dyDescent="0.25">
      <c r="A73" s="3">
        <f>IF(Etude!$A$5=B73,1,0)</f>
        <v>0</v>
      </c>
      <c r="B73" s="33">
        <v>71</v>
      </c>
      <c r="C73" s="36" t="s">
        <v>155</v>
      </c>
      <c r="D73" s="35">
        <v>1.67</v>
      </c>
      <c r="E73" s="32">
        <v>3.7949999999999999</v>
      </c>
      <c r="F73" s="17">
        <f t="shared" si="2"/>
        <v>0</v>
      </c>
      <c r="G73" s="17">
        <f t="shared" si="3"/>
        <v>0</v>
      </c>
    </row>
    <row r="74" spans="1:7" ht="13.5" thickBot="1" x14ac:dyDescent="0.25">
      <c r="A74" s="3">
        <f>IF(Etude!$A$5=B74,1,0)</f>
        <v>0</v>
      </c>
      <c r="B74" s="33">
        <v>72</v>
      </c>
      <c r="C74" s="36" t="s">
        <v>156</v>
      </c>
      <c r="D74" s="35">
        <v>1.63</v>
      </c>
      <c r="E74" s="32">
        <v>3.7949999999999999</v>
      </c>
      <c r="F74" s="17">
        <f t="shared" si="2"/>
        <v>0</v>
      </c>
      <c r="G74" s="17">
        <f t="shared" si="3"/>
        <v>0</v>
      </c>
    </row>
    <row r="75" spans="1:7" ht="13.5" thickBot="1" x14ac:dyDescent="0.25">
      <c r="A75" s="3">
        <f>IF(Etude!$A$5=B75,1,0)</f>
        <v>0</v>
      </c>
      <c r="B75" s="33">
        <v>73</v>
      </c>
      <c r="C75" s="36" t="s">
        <v>157</v>
      </c>
      <c r="D75" s="35">
        <v>1.63</v>
      </c>
      <c r="E75" s="32">
        <v>3.7949999999999999</v>
      </c>
      <c r="F75" s="17">
        <f t="shared" si="2"/>
        <v>0</v>
      </c>
      <c r="G75" s="17">
        <f t="shared" si="3"/>
        <v>0</v>
      </c>
    </row>
    <row r="76" spans="1:7" ht="13.5" thickBot="1" x14ac:dyDescent="0.25">
      <c r="A76" s="3">
        <f>IF(Etude!$A$5=B76,1,0)</f>
        <v>0</v>
      </c>
      <c r="B76" s="33">
        <v>74</v>
      </c>
      <c r="C76" s="36" t="s">
        <v>158</v>
      </c>
      <c r="D76" s="35">
        <v>1.6</v>
      </c>
      <c r="E76" s="32">
        <v>3.7949999999999999</v>
      </c>
      <c r="F76" s="17">
        <f t="shared" si="2"/>
        <v>0</v>
      </c>
      <c r="G76" s="17">
        <f t="shared" si="3"/>
        <v>0</v>
      </c>
    </row>
    <row r="77" spans="1:7" ht="13.5" thickBot="1" x14ac:dyDescent="0.25">
      <c r="A77" s="3">
        <f>IF(Etude!$A$5=B77,1,0)</f>
        <v>0</v>
      </c>
      <c r="B77" s="33">
        <v>75</v>
      </c>
      <c r="C77" s="36" t="s">
        <v>159</v>
      </c>
      <c r="D77" s="35">
        <v>1.85</v>
      </c>
      <c r="E77" s="32">
        <v>3.7949999999999999</v>
      </c>
      <c r="F77" s="17">
        <f t="shared" si="2"/>
        <v>0</v>
      </c>
      <c r="G77" s="17">
        <f t="shared" si="3"/>
        <v>0</v>
      </c>
    </row>
    <row r="78" spans="1:7" ht="13.5" thickBot="1" x14ac:dyDescent="0.25">
      <c r="A78" s="3">
        <f>IF(Etude!$A$5=B78,1,0)</f>
        <v>0</v>
      </c>
      <c r="B78" s="33">
        <v>76</v>
      </c>
      <c r="C78" s="36" t="s">
        <v>160</v>
      </c>
      <c r="D78" s="35">
        <v>1.73</v>
      </c>
      <c r="E78" s="32">
        <v>3.7949999999999999</v>
      </c>
      <c r="F78" s="17">
        <f t="shared" si="2"/>
        <v>0</v>
      </c>
      <c r="G78" s="17">
        <f t="shared" si="3"/>
        <v>0</v>
      </c>
    </row>
    <row r="79" spans="1:7" ht="13.5" thickBot="1" x14ac:dyDescent="0.25">
      <c r="A79" s="3">
        <f>IF(Etude!$A$5=B79,1,0)</f>
        <v>0</v>
      </c>
      <c r="B79" s="33">
        <v>77</v>
      </c>
      <c r="C79" s="36" t="s">
        <v>161</v>
      </c>
      <c r="D79" s="35">
        <v>1.67</v>
      </c>
      <c r="E79" s="32">
        <v>3.7949999999999999</v>
      </c>
      <c r="F79" s="17">
        <f t="shared" si="2"/>
        <v>0</v>
      </c>
      <c r="G79" s="17">
        <f t="shared" si="3"/>
        <v>0</v>
      </c>
    </row>
    <row r="80" spans="1:7" ht="13.5" thickBot="1" x14ac:dyDescent="0.25">
      <c r="A80" s="3">
        <f>IF(Etude!$A$5=B80,1,0)</f>
        <v>0</v>
      </c>
      <c r="B80" s="33">
        <v>78</v>
      </c>
      <c r="C80" s="36" t="s">
        <v>162</v>
      </c>
      <c r="D80" s="35">
        <v>1.73</v>
      </c>
      <c r="E80" s="32">
        <v>3.7949999999999999</v>
      </c>
      <c r="F80" s="17">
        <f t="shared" si="2"/>
        <v>0</v>
      </c>
      <c r="G80" s="17">
        <f t="shared" si="3"/>
        <v>0</v>
      </c>
    </row>
    <row r="81" spans="1:7" ht="13.5" thickBot="1" x14ac:dyDescent="0.25">
      <c r="A81" s="3">
        <f>IF(Etude!$A$5=B81,1,0)</f>
        <v>0</v>
      </c>
      <c r="B81" s="33">
        <v>79</v>
      </c>
      <c r="C81" s="36" t="s">
        <v>163</v>
      </c>
      <c r="D81" s="35">
        <v>1.59</v>
      </c>
      <c r="E81" s="32">
        <v>3.7949999999999999</v>
      </c>
      <c r="F81" s="17">
        <f t="shared" si="2"/>
        <v>0</v>
      </c>
      <c r="G81" s="17">
        <f t="shared" si="3"/>
        <v>0</v>
      </c>
    </row>
    <row r="82" spans="1:7" ht="13.5" thickBot="1" x14ac:dyDescent="0.25">
      <c r="A82" s="3">
        <f>IF(Etude!$A$5=B82,1,0)</f>
        <v>0</v>
      </c>
      <c r="B82" s="33">
        <v>80</v>
      </c>
      <c r="C82" s="36" t="s">
        <v>164</v>
      </c>
      <c r="D82" s="35">
        <v>1.75</v>
      </c>
      <c r="E82" s="32">
        <v>3.7949999999999999</v>
      </c>
      <c r="F82" s="17">
        <f t="shared" si="2"/>
        <v>0</v>
      </c>
      <c r="G82" s="17">
        <f t="shared" si="3"/>
        <v>0</v>
      </c>
    </row>
    <row r="83" spans="1:7" ht="13.5" thickBot="1" x14ac:dyDescent="0.25">
      <c r="A83" s="3">
        <f>IF(Etude!$A$5=B83,1,0)</f>
        <v>0</v>
      </c>
      <c r="B83" s="33">
        <v>81</v>
      </c>
      <c r="C83" s="36" t="s">
        <v>165</v>
      </c>
      <c r="D83" s="35">
        <v>1.54</v>
      </c>
      <c r="E83" s="32">
        <v>3.7949999999999999</v>
      </c>
      <c r="F83" s="17">
        <f t="shared" si="2"/>
        <v>0</v>
      </c>
      <c r="G83" s="17">
        <f t="shared" si="3"/>
        <v>0</v>
      </c>
    </row>
    <row r="84" spans="1:7" ht="13.5" thickBot="1" x14ac:dyDescent="0.25">
      <c r="A84" s="3">
        <f>IF(Etude!$A$5=B84,1,0)</f>
        <v>0</v>
      </c>
      <c r="B84" s="33">
        <v>82</v>
      </c>
      <c r="C84" s="36" t="s">
        <v>166</v>
      </c>
      <c r="D84" s="35">
        <v>1.52</v>
      </c>
      <c r="E84" s="32">
        <v>3.7949999999999999</v>
      </c>
      <c r="F84" s="17">
        <f t="shared" si="2"/>
        <v>0</v>
      </c>
      <c r="G84" s="17">
        <f t="shared" si="3"/>
        <v>0</v>
      </c>
    </row>
    <row r="85" spans="1:7" ht="13.5" thickBot="1" x14ac:dyDescent="0.25">
      <c r="A85" s="3">
        <f>IF(Etude!$A$5=B85,1,0)</f>
        <v>0</v>
      </c>
      <c r="B85" s="33">
        <v>83</v>
      </c>
      <c r="C85" s="36" t="s">
        <v>167</v>
      </c>
      <c r="D85" s="35">
        <v>1.62</v>
      </c>
      <c r="E85" s="32">
        <v>3.7949999999999999</v>
      </c>
      <c r="F85" s="17">
        <f t="shared" si="2"/>
        <v>0</v>
      </c>
      <c r="G85" s="17">
        <f t="shared" si="3"/>
        <v>0</v>
      </c>
    </row>
    <row r="86" spans="1:7" ht="13.5" thickBot="1" x14ac:dyDescent="0.25">
      <c r="A86" s="3">
        <f>IF(Etude!$A$5=B86,1,0)</f>
        <v>0</v>
      </c>
      <c r="B86" s="33">
        <v>84</v>
      </c>
      <c r="C86" s="36" t="s">
        <v>168</v>
      </c>
      <c r="D86" s="35">
        <v>1.6</v>
      </c>
      <c r="E86" s="32">
        <v>3.7949999999999999</v>
      </c>
      <c r="F86" s="17">
        <f t="shared" si="2"/>
        <v>0</v>
      </c>
      <c r="G86" s="17">
        <f t="shared" si="3"/>
        <v>0</v>
      </c>
    </row>
    <row r="87" spans="1:7" ht="13.5" thickBot="1" x14ac:dyDescent="0.25">
      <c r="A87" s="3">
        <f>IF(Etude!$A$5=B87,1,0)</f>
        <v>0</v>
      </c>
      <c r="B87" s="33">
        <v>85</v>
      </c>
      <c r="C87" s="36" t="s">
        <v>169</v>
      </c>
      <c r="D87" s="35">
        <v>1.52</v>
      </c>
      <c r="E87" s="32">
        <v>3.7949999999999999</v>
      </c>
      <c r="F87" s="17">
        <f t="shared" si="2"/>
        <v>0</v>
      </c>
      <c r="G87" s="17">
        <f t="shared" si="3"/>
        <v>0</v>
      </c>
    </row>
    <row r="88" spans="1:7" ht="13.5" thickBot="1" x14ac:dyDescent="0.25">
      <c r="A88" s="3">
        <f>IF(Etude!$A$5=B88,1,0)</f>
        <v>0</v>
      </c>
      <c r="B88" s="33">
        <v>86</v>
      </c>
      <c r="C88" s="36" t="s">
        <v>170</v>
      </c>
      <c r="D88" s="35">
        <v>1.55</v>
      </c>
      <c r="E88" s="32">
        <v>3.7949999999999999</v>
      </c>
      <c r="F88" s="17">
        <f t="shared" si="2"/>
        <v>0</v>
      </c>
      <c r="G88" s="17">
        <f t="shared" si="3"/>
        <v>0</v>
      </c>
    </row>
    <row r="89" spans="1:7" ht="13.5" thickBot="1" x14ac:dyDescent="0.25">
      <c r="A89" s="3">
        <f>IF(Etude!$A$5=B89,1,0)</f>
        <v>0</v>
      </c>
      <c r="B89" s="33">
        <v>87</v>
      </c>
      <c r="C89" s="36" t="s">
        <v>171</v>
      </c>
      <c r="D89" s="35">
        <v>1.67</v>
      </c>
      <c r="E89" s="32">
        <v>3.7949999999999999</v>
      </c>
      <c r="F89" s="17">
        <f t="shared" si="2"/>
        <v>0</v>
      </c>
      <c r="G89" s="17">
        <f t="shared" si="3"/>
        <v>0</v>
      </c>
    </row>
    <row r="90" spans="1:7" ht="13.5" thickBot="1" x14ac:dyDescent="0.25">
      <c r="A90" s="3">
        <f>IF(Etude!$A$5=B90,1,0)</f>
        <v>0</v>
      </c>
      <c r="B90" s="33">
        <v>88</v>
      </c>
      <c r="C90" s="36" t="s">
        <v>172</v>
      </c>
      <c r="D90" s="35">
        <v>1.67</v>
      </c>
      <c r="E90" s="32">
        <v>3.7949999999999999</v>
      </c>
      <c r="F90" s="17">
        <f t="shared" si="2"/>
        <v>0</v>
      </c>
      <c r="G90" s="17">
        <f t="shared" si="3"/>
        <v>0</v>
      </c>
    </row>
    <row r="91" spans="1:7" ht="13.5" thickBot="1" x14ac:dyDescent="0.25">
      <c r="A91" s="3">
        <f>IF(Etude!$A$5=B91,1,0)</f>
        <v>0</v>
      </c>
      <c r="B91" s="33">
        <v>89</v>
      </c>
      <c r="C91" s="36" t="s">
        <v>173</v>
      </c>
      <c r="D91" s="35">
        <v>1.65</v>
      </c>
      <c r="E91" s="32">
        <v>3.7949999999999999</v>
      </c>
      <c r="F91" s="17">
        <f t="shared" si="2"/>
        <v>0</v>
      </c>
      <c r="G91" s="17">
        <f t="shared" si="3"/>
        <v>0</v>
      </c>
    </row>
    <row r="92" spans="1:7" ht="13.5" thickBot="1" x14ac:dyDescent="0.25">
      <c r="A92" s="3">
        <f>IF(Etude!$A$5=B92,1,0)</f>
        <v>0</v>
      </c>
      <c r="B92" s="33">
        <v>90</v>
      </c>
      <c r="C92" s="36" t="s">
        <v>174</v>
      </c>
      <c r="D92" s="35">
        <v>1.74</v>
      </c>
      <c r="E92" s="32">
        <v>3.7949999999999999</v>
      </c>
      <c r="F92" s="17">
        <f t="shared" si="2"/>
        <v>0</v>
      </c>
      <c r="G92" s="17">
        <f t="shared" si="3"/>
        <v>0</v>
      </c>
    </row>
    <row r="93" spans="1:7" ht="13.5" thickBot="1" x14ac:dyDescent="0.25">
      <c r="A93" s="3">
        <f>IF(Etude!$A$5=B93,1,0)</f>
        <v>0</v>
      </c>
      <c r="B93" s="33">
        <v>91</v>
      </c>
      <c r="C93" s="36" t="s">
        <v>175</v>
      </c>
      <c r="D93" s="35">
        <v>1.71</v>
      </c>
      <c r="E93" s="32">
        <v>3.7949999999999999</v>
      </c>
      <c r="F93" s="17">
        <f t="shared" si="2"/>
        <v>0</v>
      </c>
      <c r="G93" s="17">
        <f t="shared" si="3"/>
        <v>0</v>
      </c>
    </row>
    <row r="94" spans="1:7" ht="13.5" thickBot="1" x14ac:dyDescent="0.25">
      <c r="A94" s="3">
        <f>IF(Etude!$A$5=B94,1,0)</f>
        <v>0</v>
      </c>
      <c r="B94" s="33">
        <v>92</v>
      </c>
      <c r="C94" s="36" t="s">
        <v>176</v>
      </c>
      <c r="D94" s="35">
        <v>1.77</v>
      </c>
      <c r="E94" s="32">
        <v>3.7949999999999999</v>
      </c>
      <c r="F94" s="17">
        <f t="shared" si="2"/>
        <v>0</v>
      </c>
      <c r="G94" s="17">
        <f t="shared" si="3"/>
        <v>0</v>
      </c>
    </row>
    <row r="95" spans="1:7" ht="13.5" thickBot="1" x14ac:dyDescent="0.25">
      <c r="A95" s="3">
        <f>IF(Etude!$A$5=B95,1,0)</f>
        <v>0</v>
      </c>
      <c r="B95" s="33">
        <v>93</v>
      </c>
      <c r="C95" s="36" t="s">
        <v>177</v>
      </c>
      <c r="D95" s="35">
        <v>1.68</v>
      </c>
      <c r="E95" s="32">
        <v>3.7949999999999999</v>
      </c>
      <c r="F95" s="17">
        <f t="shared" si="2"/>
        <v>0</v>
      </c>
      <c r="G95" s="17">
        <f t="shared" si="3"/>
        <v>0</v>
      </c>
    </row>
    <row r="96" spans="1:7" ht="13.5" thickBot="1" x14ac:dyDescent="0.25">
      <c r="A96" s="3">
        <f>IF(Etude!$A$5=B96,1,0)</f>
        <v>0</v>
      </c>
      <c r="B96" s="33">
        <v>94</v>
      </c>
      <c r="C96" s="36" t="s">
        <v>178</v>
      </c>
      <c r="D96" s="35">
        <v>1.7</v>
      </c>
      <c r="E96" s="32">
        <v>3.7949999999999999</v>
      </c>
      <c r="F96" s="17">
        <f t="shared" si="2"/>
        <v>0</v>
      </c>
      <c r="G96" s="17">
        <f t="shared" si="3"/>
        <v>0</v>
      </c>
    </row>
    <row r="97" spans="1:7" ht="13.5" thickBot="1" x14ac:dyDescent="0.25">
      <c r="A97" s="3">
        <f>IF(Etude!$A$5=B97,1,0)</f>
        <v>0</v>
      </c>
      <c r="B97" s="33">
        <v>95</v>
      </c>
      <c r="C97" s="36" t="s">
        <v>179</v>
      </c>
      <c r="D97" s="35">
        <v>1.7</v>
      </c>
      <c r="E97" s="32">
        <v>3.7949999999999999</v>
      </c>
      <c r="F97" s="17">
        <f t="shared" si="2"/>
        <v>0</v>
      </c>
      <c r="G97" s="17">
        <f t="shared" si="3"/>
        <v>0</v>
      </c>
    </row>
    <row r="98" spans="1:7" ht="13.5" thickBot="1" x14ac:dyDescent="0.25">
      <c r="A98" s="3">
        <f>IF(Etude!$A$5=B98,1,0)</f>
        <v>0</v>
      </c>
      <c r="B98" s="33">
        <v>971</v>
      </c>
      <c r="C98" s="36" t="s">
        <v>180</v>
      </c>
      <c r="D98" s="35">
        <v>1</v>
      </c>
      <c r="E98" s="41">
        <v>3.45</v>
      </c>
      <c r="F98" s="17">
        <f t="shared" si="2"/>
        <v>0</v>
      </c>
      <c r="G98" s="17">
        <f t="shared" si="3"/>
        <v>0</v>
      </c>
    </row>
    <row r="99" spans="1:7" ht="13.5" thickBot="1" x14ac:dyDescent="0.25">
      <c r="A99" s="3">
        <f>IF(Etude!$A$5=B99,1,0)</f>
        <v>0</v>
      </c>
      <c r="B99" s="33">
        <v>972</v>
      </c>
      <c r="C99" s="36" t="s">
        <v>181</v>
      </c>
      <c r="D99" s="35">
        <v>1</v>
      </c>
      <c r="E99" s="41">
        <v>3.45</v>
      </c>
      <c r="F99" s="17">
        <f t="shared" si="2"/>
        <v>0</v>
      </c>
      <c r="G99" s="17">
        <f t="shared" si="3"/>
        <v>0</v>
      </c>
    </row>
    <row r="100" spans="1:7" ht="13.5" thickBot="1" x14ac:dyDescent="0.25">
      <c r="A100" s="3">
        <f>IF(Etude!$A$5=B100,1,0)</f>
        <v>0</v>
      </c>
      <c r="B100" s="33">
        <v>973</v>
      </c>
      <c r="C100" s="36" t="s">
        <v>182</v>
      </c>
      <c r="D100" s="35">
        <v>1</v>
      </c>
      <c r="E100" s="41">
        <v>3.45</v>
      </c>
      <c r="F100" s="17">
        <f t="shared" si="2"/>
        <v>0</v>
      </c>
      <c r="G100" s="17">
        <f t="shared" si="3"/>
        <v>0</v>
      </c>
    </row>
    <row r="101" spans="1:7" ht="13.5" thickBot="1" x14ac:dyDescent="0.25">
      <c r="A101" s="6">
        <f>IF(Etude!$A$5=B101,1,0)</f>
        <v>0</v>
      </c>
      <c r="B101" s="37">
        <v>974</v>
      </c>
      <c r="C101" s="38" t="s">
        <v>183</v>
      </c>
      <c r="D101" s="39">
        <v>1</v>
      </c>
      <c r="E101" s="41">
        <v>3.45</v>
      </c>
      <c r="F101" s="17">
        <f t="shared" si="2"/>
        <v>0</v>
      </c>
      <c r="G101" s="17">
        <f t="shared" si="3"/>
        <v>0</v>
      </c>
    </row>
    <row r="102" spans="1:7" x14ac:dyDescent="0.2">
      <c r="F102" s="40">
        <f>SUM(F2:F101)</f>
        <v>1.6</v>
      </c>
      <c r="G102" s="40">
        <f>SUM(G2:G101)</f>
        <v>3.7949999999999999</v>
      </c>
    </row>
    <row r="104" spans="1:7" x14ac:dyDescent="0.2">
      <c r="C104" s="25" t="s">
        <v>187</v>
      </c>
    </row>
  </sheetData>
  <phoneticPr fontId="0" type="noConversion"/>
  <hyperlinks>
    <hyperlink ref="C5" r:id="rId1" tooltip="Liste des arrondissements du département" display="http://www.insee.fr/fr/methodes/nomenclatures/cog/arrdep.asp?codedep=04" xr:uid="{00000000-0004-0000-0200-000000000000}"/>
    <hyperlink ref="C6" r:id="rId2" tooltip="Liste des arrondissements du département" display="http://www.insee.fr/fr/methodes/nomenclatures/cog/arrdep.asp?codedep=05" xr:uid="{00000000-0004-0000-0200-000001000000}"/>
    <hyperlink ref="C8" r:id="rId3" tooltip="Liste des arrondissements du département" display="http://www.insee.fr/fr/methodes/nomenclatures/cog/arrdep.asp?codedep=07" xr:uid="{00000000-0004-0000-0200-000002000000}"/>
    <hyperlink ref="C9" r:id="rId4" tooltip="Liste des arrondissements du département" display="http://www.insee.fr/fr/methodes/nomenclatures/cog/arrdep.asp?codedep=08" xr:uid="{00000000-0004-0000-0200-000003000000}"/>
    <hyperlink ref="C10" r:id="rId5" tooltip="Liste des arrondissements du département" display="http://www.insee.fr/fr/methodes/nomenclatures/cog/arrdep.asp?codedep=09" xr:uid="{00000000-0004-0000-0200-000004000000}"/>
    <hyperlink ref="C11" r:id="rId6" tooltip="Liste des arrondissements du département" display="http://www.insee.fr/fr/methodes/nomenclatures/cog/arrdep.asp?codedep=10" xr:uid="{00000000-0004-0000-0200-000005000000}"/>
    <hyperlink ref="C12" r:id="rId7" tooltip="Liste des arrondissements du département" display="http://www.insee.fr/fr/methodes/nomenclatures/cog/arrdep.asp?codedep=11" xr:uid="{00000000-0004-0000-0200-000006000000}"/>
    <hyperlink ref="C13" r:id="rId8" tooltip="Liste des arrondissements du département" display="http://www.insee.fr/fr/methodes/nomenclatures/cog/arrdep.asp?codedep=12" xr:uid="{00000000-0004-0000-0200-000007000000}"/>
    <hyperlink ref="C14" r:id="rId9" tooltip="Liste des arrondissements du département" display="http://www.insee.fr/fr/methodes/nomenclatures/cog/arrdep.asp?codedep=13" xr:uid="{00000000-0004-0000-0200-000008000000}"/>
    <hyperlink ref="C15" r:id="rId10" tooltip="Liste des arrondissements du département" display="http://www.insee.fr/fr/methodes/nomenclatures/cog/arrdep.asp?codedep=14" xr:uid="{00000000-0004-0000-0200-000009000000}"/>
    <hyperlink ref="C16" r:id="rId11" tooltip="Liste des arrondissements du département" display="http://www.insee.fr/fr/methodes/nomenclatures/cog/arrdep.asp?codedep=15" xr:uid="{00000000-0004-0000-0200-00000A000000}"/>
    <hyperlink ref="C17" r:id="rId12" tooltip="Liste des arrondissements du département" display="http://www.insee.fr/fr/methodes/nomenclatures/cog/arrdep.asp?codedep=16" xr:uid="{00000000-0004-0000-0200-00000B000000}"/>
    <hyperlink ref="C20" r:id="rId13" tooltip="Liste des arrondissements du département" display="http://www.insee.fr/fr/methodes/nomenclatures/cog/arrdep.asp?codedep=19" xr:uid="{00000000-0004-0000-0200-00000C000000}"/>
    <hyperlink ref="C21" r:id="rId14" tooltip="Liste des arrondissements du département" display="http://www.insee.fr/fr/methodes/nomenclatures/cog/arrdep.asp?codedep=2B" xr:uid="{00000000-0004-0000-0200-00000D000000}"/>
    <hyperlink ref="C23" r:id="rId15" tooltip="Liste des arrondissements du département" display="http://www.insee.fr/fr/methodes/nomenclatures/cog/arrdep.asp?codedep=21" xr:uid="{00000000-0004-0000-0200-00000E000000}"/>
    <hyperlink ref="C24" r:id="rId16" tooltip="Liste des arrondissements du département" display="http://www.insee.fr/fr/methodes/nomenclatures/cog/arrdep.asp?codedep=22" xr:uid="{00000000-0004-0000-0200-00000F000000}"/>
    <hyperlink ref="C25" r:id="rId17" tooltip="Liste des arrondissements du département" display="http://www.insee.fr/fr/methodes/nomenclatures/cog/arrdep.asp?codedep=23" xr:uid="{00000000-0004-0000-0200-000010000000}"/>
    <hyperlink ref="C26" r:id="rId18" tooltip="Liste des arrondissements du département" display="http://www.insee.fr/fr/methodes/nomenclatures/cog/arrdep.asp?codedep=24" xr:uid="{00000000-0004-0000-0200-000011000000}"/>
    <hyperlink ref="C27" r:id="rId19" tooltip="Liste des arrondissements du département" display="http://www.insee.fr/fr/methodes/nomenclatures/cog/arrdep.asp?codedep=25" xr:uid="{00000000-0004-0000-0200-000012000000}"/>
    <hyperlink ref="C28" r:id="rId20" tooltip="Liste des arrondissements du département" display="http://www.insee.fr/fr/methodes/nomenclatures/cog/arrdep.asp?codedep=26" xr:uid="{00000000-0004-0000-0200-000013000000}"/>
    <hyperlink ref="C29" r:id="rId21" tooltip="Liste des arrondissements du département" display="http://www.insee.fr/fr/methodes/nomenclatures/cog/arrdep.asp?codedep=27" xr:uid="{00000000-0004-0000-0200-000014000000}"/>
    <hyperlink ref="C30" r:id="rId22" tooltip="Liste des arrondissements du département" display="http://www.insee.fr/fr/methodes/nomenclatures/cog/arrdep.asp?codedep=28" xr:uid="{00000000-0004-0000-0200-000015000000}"/>
    <hyperlink ref="C31" r:id="rId23" tooltip="Liste des arrondissements du département" display="http://www.insee.fr/fr/methodes/nomenclatures/cog/arrdep.asp?codedep=29" xr:uid="{00000000-0004-0000-0200-000016000000}"/>
    <hyperlink ref="C32" r:id="rId24" tooltip="Liste des arrondissements du département" display="http://www.insee.fr/fr/methodes/nomenclatures/cog/arrdep.asp?codedep=30" xr:uid="{00000000-0004-0000-0200-000017000000}"/>
    <hyperlink ref="C33" r:id="rId25" tooltip="Liste des arrondissements du département" display="http://www.insee.fr/fr/methodes/nomenclatures/cog/arrdep.asp?codedep=31" xr:uid="{00000000-0004-0000-0200-000018000000}"/>
    <hyperlink ref="C34" r:id="rId26" tooltip="Liste des arrondissements du département" display="http://www.insee.fr/fr/methodes/nomenclatures/cog/arrdep.asp?codedep=32" xr:uid="{00000000-0004-0000-0200-000019000000}"/>
    <hyperlink ref="C35" r:id="rId27" tooltip="Liste des arrondissements du département" display="http://www.insee.fr/fr/methodes/nomenclatures/cog/arrdep.asp?codedep=33" xr:uid="{00000000-0004-0000-0200-00001A000000}"/>
    <hyperlink ref="C36" r:id="rId28" tooltip="Liste des arrondissements du département" display="http://www.insee.fr/fr/methodes/nomenclatures/cog/arrdep.asp?codedep=34" xr:uid="{00000000-0004-0000-0200-00001B000000}"/>
    <hyperlink ref="C37" r:id="rId29" tooltip="Liste des arrondissements du département" display="http://www.insee.fr/fr/methodes/nomenclatures/cog/arrdep.asp?codedep=35" xr:uid="{00000000-0004-0000-0200-00001C000000}"/>
    <hyperlink ref="C38" r:id="rId30" tooltip="Liste des arrondissements du département" display="http://www.insee.fr/fr/methodes/nomenclatures/cog/arrdep.asp?codedep=36" xr:uid="{00000000-0004-0000-0200-00001D000000}"/>
    <hyperlink ref="C39" r:id="rId31" tooltip="Liste des arrondissements du département" display="http://www.insee.fr/fr/methodes/nomenclatures/cog/arrdep.asp?codedep=37" xr:uid="{00000000-0004-0000-0200-00001E000000}"/>
    <hyperlink ref="C40" r:id="rId32" tooltip="Liste des arrondissements du département" display="http://www.insee.fr/fr/methodes/nomenclatures/cog/arrdep.asp?codedep=38" xr:uid="{00000000-0004-0000-0200-00001F000000}"/>
    <hyperlink ref="C41" r:id="rId33" tooltip="Liste des arrondissements du département" display="http://www.insee.fr/fr/methodes/nomenclatures/cog/arrdep.asp?codedep=39" xr:uid="{00000000-0004-0000-0200-000020000000}"/>
    <hyperlink ref="C42" r:id="rId34" tooltip="Liste des arrondissements du département" display="http://www.insee.fr/fr/methodes/nomenclatures/cog/arrdep.asp?codedep=40" xr:uid="{00000000-0004-0000-0200-000021000000}"/>
    <hyperlink ref="C43" r:id="rId35" tooltip="Liste des arrondissements du département" display="http://www.insee.fr/fr/methodes/nomenclatures/cog/arrdep.asp?codedep=41" xr:uid="{00000000-0004-0000-0200-000022000000}"/>
    <hyperlink ref="C44" r:id="rId36" tooltip="Liste des arrondissements du département" display="http://www.insee.fr/fr/methodes/nomenclatures/cog/arrdep.asp?codedep=42" xr:uid="{00000000-0004-0000-0200-000023000000}"/>
    <hyperlink ref="C45" r:id="rId37" tooltip="Liste des arrondissements du département" display="http://www.insee.fr/fr/methodes/nomenclatures/cog/arrdep.asp?codedep=43" xr:uid="{00000000-0004-0000-0200-000024000000}"/>
    <hyperlink ref="C46" r:id="rId38" tooltip="Liste des arrondissements du département" display="http://www.insee.fr/fr/methodes/nomenclatures/cog/arrdep.asp?codedep=44" xr:uid="{00000000-0004-0000-0200-000025000000}"/>
    <hyperlink ref="C47" r:id="rId39" tooltip="Liste des arrondissements du département" display="http://www.insee.fr/fr/methodes/nomenclatures/cog/arrdep.asp?codedep=45" xr:uid="{00000000-0004-0000-0200-000026000000}"/>
    <hyperlink ref="C48" r:id="rId40" tooltip="Liste des arrondissements du département" display="http://www.insee.fr/fr/methodes/nomenclatures/cog/arrdep.asp?codedep=46" xr:uid="{00000000-0004-0000-0200-000027000000}"/>
    <hyperlink ref="C49" r:id="rId41" tooltip="Liste des arrondissements du département" display="http://www.insee.fr/fr/methodes/nomenclatures/cog/arrdep.asp?codedep=47" xr:uid="{00000000-0004-0000-0200-000028000000}"/>
    <hyperlink ref="C50" r:id="rId42" tooltip="Liste des arrondissements du département" display="http://www.insee.fr/fr/methodes/nomenclatures/cog/arrdep.asp?codedep=48" xr:uid="{00000000-0004-0000-0200-000029000000}"/>
    <hyperlink ref="C51" r:id="rId43" tooltip="Liste des arrondissements du département" display="http://www.insee.fr/fr/methodes/nomenclatures/cog/arrdep.asp?codedep=49" xr:uid="{00000000-0004-0000-0200-00002A000000}"/>
    <hyperlink ref="C52" r:id="rId44" tooltip="Liste des arrondissements du département" display="http://www.insee.fr/fr/methodes/nomenclatures/cog/arrdep.asp?codedep=50" xr:uid="{00000000-0004-0000-0200-00002B000000}"/>
    <hyperlink ref="C53" r:id="rId45" tooltip="Liste des arrondissements du département" display="http://www.insee.fr/fr/methodes/nomenclatures/cog/arrdep.asp?codedep=51" xr:uid="{00000000-0004-0000-0200-00002C000000}"/>
    <hyperlink ref="C54" r:id="rId46" tooltip="Liste des arrondissements du département" display="http://www.insee.fr/fr/methodes/nomenclatures/cog/arrdep.asp?codedep=52" xr:uid="{00000000-0004-0000-0200-00002D000000}"/>
    <hyperlink ref="C55" r:id="rId47" tooltip="Liste des arrondissements du département" display="http://www.insee.fr/fr/methodes/nomenclatures/cog/arrdep.asp?codedep=53" xr:uid="{00000000-0004-0000-0200-00002E000000}"/>
    <hyperlink ref="C56" r:id="rId48" tooltip="Liste des arrondissements du département" display="http://www.insee.fr/fr/methodes/nomenclatures/cog/arrdep.asp?codedep=54" xr:uid="{00000000-0004-0000-0200-00002F000000}"/>
    <hyperlink ref="C57" r:id="rId49" tooltip="Liste des arrondissements du département" display="http://www.insee.fr/fr/methodes/nomenclatures/cog/arrdep.asp?codedep=55" xr:uid="{00000000-0004-0000-0200-000030000000}"/>
    <hyperlink ref="C58" r:id="rId50" tooltip="Liste des arrondissements du département" display="http://www.insee.fr/fr/methodes/nomenclatures/cog/arrdep.asp?codedep=56" xr:uid="{00000000-0004-0000-0200-000031000000}"/>
    <hyperlink ref="C59" r:id="rId51" tooltip="Liste des arrondissements du département" display="http://www.insee.fr/fr/methodes/nomenclatures/cog/arrdep.asp?codedep=57" xr:uid="{00000000-0004-0000-0200-000032000000}"/>
    <hyperlink ref="C60" r:id="rId52" tooltip="Liste des arrondissements du département" display="http://www.insee.fr/fr/methodes/nomenclatures/cog/arrdep.asp?codedep=58" xr:uid="{00000000-0004-0000-0200-000033000000}"/>
    <hyperlink ref="C61" r:id="rId53" tooltip="Liste des arrondissements du département" display="http://www.insee.fr/fr/methodes/nomenclatures/cog/arrdep.asp?codedep=59" xr:uid="{00000000-0004-0000-0200-000034000000}"/>
    <hyperlink ref="C62" r:id="rId54" tooltip="Liste des arrondissements du département" display="http://www.insee.fr/fr/methodes/nomenclatures/cog/arrdep.asp?codedep=60" xr:uid="{00000000-0004-0000-0200-000035000000}"/>
    <hyperlink ref="C63" r:id="rId55" tooltip="Liste des arrondissements du département" display="http://www.insee.fr/fr/methodes/nomenclatures/cog/arrdep.asp?codedep=61" xr:uid="{00000000-0004-0000-0200-000036000000}"/>
    <hyperlink ref="C64" r:id="rId56" tooltip="Liste des arrondissements du département" display="http://www.insee.fr/fr/methodes/nomenclatures/cog/arrdep.asp?codedep=62" xr:uid="{00000000-0004-0000-0200-000037000000}"/>
    <hyperlink ref="C65" r:id="rId57" tooltip="Liste des arrondissements du département" display="http://www.insee.fr/fr/methodes/nomenclatures/cog/arrdep.asp?codedep=63" xr:uid="{00000000-0004-0000-0200-000038000000}"/>
    <hyperlink ref="C66" r:id="rId58" tooltip="Liste des arrondissements du département" display="http://www.insee.fr/fr/methodes/nomenclatures/cog/arrdep.asp?codedep=64" xr:uid="{00000000-0004-0000-0200-000039000000}"/>
    <hyperlink ref="C67" r:id="rId59" tooltip="Liste des arrondissements du département" display="http://www.insee.fr/fr/methodes/nomenclatures/cog/arrdep.asp?codedep=65" xr:uid="{00000000-0004-0000-0200-00003A000000}"/>
    <hyperlink ref="C68" r:id="rId60" tooltip="Liste des arrondissements du département" display="http://www.insee.fr/fr/methodes/nomenclatures/cog/arrdep.asp?codedep=66" xr:uid="{00000000-0004-0000-0200-00003B000000}"/>
    <hyperlink ref="C69" r:id="rId61" tooltip="Liste des arrondissements du département" display="http://www.insee.fr/fr/methodes/nomenclatures/cog/arrdep.asp?codedep=67" xr:uid="{00000000-0004-0000-0200-00003C000000}"/>
    <hyperlink ref="C70" r:id="rId62" tooltip="Liste des arrondissements du département" display="http://www.insee.fr/fr/methodes/nomenclatures/cog/arrdep.asp?codedep=68" xr:uid="{00000000-0004-0000-0200-00003D000000}"/>
    <hyperlink ref="C71" r:id="rId63" tooltip="Liste des arrondissements du département" display="http://www.insee.fr/fr/methodes/nomenclatures/cog/arrdep.asp?codedep=69" xr:uid="{00000000-0004-0000-0200-00003E000000}"/>
    <hyperlink ref="C72" r:id="rId64" tooltip="Liste des arrondissements du département" display="http://www.insee.fr/fr/methodes/nomenclatures/cog/arrdep.asp?codedep=70" xr:uid="{00000000-0004-0000-0200-00003F000000}"/>
    <hyperlink ref="C73" r:id="rId65" tooltip="Liste des arrondissements du département" display="http://www.insee.fr/fr/methodes/nomenclatures/cog/arrdep.asp?codedep=71" xr:uid="{00000000-0004-0000-0200-000040000000}"/>
    <hyperlink ref="C74" r:id="rId66" tooltip="Liste des arrondissements du département" display="http://www.insee.fr/fr/methodes/nomenclatures/cog/arrdep.asp?codedep=72" xr:uid="{00000000-0004-0000-0200-000041000000}"/>
    <hyperlink ref="C75" r:id="rId67" tooltip="Liste des arrondissements du département" display="http://www.insee.fr/fr/methodes/nomenclatures/cog/arrdep.asp?codedep=73" xr:uid="{00000000-0004-0000-0200-000042000000}"/>
    <hyperlink ref="C76" r:id="rId68" tooltip="Liste des arrondissements du département" display="http://www.insee.fr/fr/methodes/nomenclatures/cog/arrdep.asp?codedep=74" xr:uid="{00000000-0004-0000-0200-000043000000}"/>
    <hyperlink ref="C77" r:id="rId69" tooltip="Liste des arrondissements du département" display="http://www.insee.fr/fr/methodes/nomenclatures/cog/arrdep.asp?codedep=75" xr:uid="{00000000-0004-0000-0200-000044000000}"/>
    <hyperlink ref="C78" r:id="rId70" tooltip="Liste des arrondissements du département" display="http://www.insee.fr/fr/methodes/nomenclatures/cog/arrdep.asp?codedep=76" xr:uid="{00000000-0004-0000-0200-000045000000}"/>
    <hyperlink ref="C79" r:id="rId71" tooltip="Liste des arrondissements du département" display="http://www.insee.fr/fr/methodes/nomenclatures/cog/arrdep.asp?codedep=77" xr:uid="{00000000-0004-0000-0200-000046000000}"/>
    <hyperlink ref="C80" r:id="rId72" tooltip="Liste des arrondissements du département" display="http://www.insee.fr/fr/methodes/nomenclatures/cog/arrdep.asp?codedep=78" xr:uid="{00000000-0004-0000-0200-000047000000}"/>
    <hyperlink ref="C81" r:id="rId73" tooltip="Liste des arrondissements du département" display="http://www.insee.fr/fr/methodes/nomenclatures/cog/arrdep.asp?codedep=79" xr:uid="{00000000-0004-0000-0200-000048000000}"/>
    <hyperlink ref="C82" r:id="rId74" tooltip="Liste des arrondissements du département" display="http://www.insee.fr/fr/methodes/nomenclatures/cog/arrdep.asp?codedep=80" xr:uid="{00000000-0004-0000-0200-000049000000}"/>
    <hyperlink ref="C83" r:id="rId75" tooltip="Liste des arrondissements du département" display="http://www.insee.fr/fr/methodes/nomenclatures/cog/arrdep.asp?codedep=81" xr:uid="{00000000-0004-0000-0200-00004A000000}"/>
    <hyperlink ref="C84" r:id="rId76" tooltip="Liste des arrondissements du département" display="http://www.insee.fr/fr/methodes/nomenclatures/cog/arrdep.asp?codedep=82" xr:uid="{00000000-0004-0000-0200-00004B000000}"/>
    <hyperlink ref="C85" r:id="rId77" tooltip="Liste des arrondissements du département" display="http://www.insee.fr/fr/methodes/nomenclatures/cog/arrdep.asp?codedep=83" xr:uid="{00000000-0004-0000-0200-00004C000000}"/>
    <hyperlink ref="C86" r:id="rId78" tooltip="Liste des arrondissements du département" display="http://www.insee.fr/fr/methodes/nomenclatures/cog/arrdep.asp?codedep=84" xr:uid="{00000000-0004-0000-0200-00004D000000}"/>
    <hyperlink ref="C87" r:id="rId79" tooltip="Liste des arrondissements du département" display="http://www.insee.fr/fr/methodes/nomenclatures/cog/arrdep.asp?codedep=85" xr:uid="{00000000-0004-0000-0200-00004E000000}"/>
    <hyperlink ref="C88" r:id="rId80" tooltip="Liste des arrondissements du département" display="http://www.insee.fr/fr/methodes/nomenclatures/cog/arrdep.asp?codedep=86" xr:uid="{00000000-0004-0000-0200-00004F000000}"/>
    <hyperlink ref="C89" r:id="rId81" tooltip="Liste des arrondissements du département" display="http://www.insee.fr/fr/methodes/nomenclatures/cog/arrdep.asp?codedep=87" xr:uid="{00000000-0004-0000-0200-000050000000}"/>
    <hyperlink ref="C90" r:id="rId82" tooltip="Liste des arrondissements du département" display="http://www.insee.fr/fr/methodes/nomenclatures/cog/arrdep.asp?codedep=88" xr:uid="{00000000-0004-0000-0200-000051000000}"/>
    <hyperlink ref="C91" r:id="rId83" tooltip="Liste des arrondissements du département" display="http://www.insee.fr/fr/methodes/nomenclatures/cog/arrdep.asp?codedep=89" xr:uid="{00000000-0004-0000-0200-000052000000}"/>
    <hyperlink ref="C92" r:id="rId84" tooltip="Liste des arrondissements du département" display="http://www.insee.fr/fr/methodes/nomenclatures/cog/arrdep.asp?codedep=90" xr:uid="{00000000-0004-0000-0200-000053000000}"/>
    <hyperlink ref="C93" r:id="rId85" tooltip="Liste des arrondissements du département" display="http://www.insee.fr/fr/methodes/nomenclatures/cog/arrdep.asp?codedep=91" xr:uid="{00000000-0004-0000-0200-000054000000}"/>
    <hyperlink ref="C94" r:id="rId86" tooltip="Liste des arrondissements du département" display="http://www.insee.fr/fr/methodes/nomenclatures/cog/arrdep.asp?codedep=92" xr:uid="{00000000-0004-0000-0200-000055000000}"/>
    <hyperlink ref="C95" r:id="rId87" tooltip="Liste des arrondissements du département" display="http://www.insee.fr/fr/methodes/nomenclatures/cog/arrdep.asp?codedep=93" xr:uid="{00000000-0004-0000-0200-000056000000}"/>
    <hyperlink ref="C96" r:id="rId88" tooltip="Liste des arrondissements du département" display="http://www.insee.fr/fr/methodes/nomenclatures/cog/arrdep.asp?codedep=94" xr:uid="{00000000-0004-0000-0200-000057000000}"/>
    <hyperlink ref="C97" r:id="rId89" tooltip="Liste des arrondissements du département" display="http://www.insee.fr/fr/methodes/nomenclatures/cog/arrdep.asp?codedep=95" xr:uid="{00000000-0004-0000-0200-000058000000}"/>
    <hyperlink ref="C98" r:id="rId90" tooltip="Liste des arrondissements du département" display="http://www.insee.fr/fr/methodes/nomenclatures/cog/arrdep.asp?codedep=971" xr:uid="{00000000-0004-0000-0200-000059000000}"/>
    <hyperlink ref="C99" r:id="rId91" tooltip="Liste des arrondissements du département" display="http://www.insee.fr/fr/methodes/nomenclatures/cog/arrdep.asp?codedep=972" xr:uid="{00000000-0004-0000-0200-00005A000000}"/>
    <hyperlink ref="C100" r:id="rId92" tooltip="Liste des arrondissements du département" display="http://www.insee.fr/fr/methodes/nomenclatures/cog/arrdep.asp?codedep=973" xr:uid="{00000000-0004-0000-0200-00005B000000}"/>
    <hyperlink ref="C101" r:id="rId93" tooltip="Liste des arrondissements du département" display="http://www.insee.fr/fr/methodes/nomenclatures/cog/arrdep.asp?codedep=974" xr:uid="{00000000-0004-0000-0200-00005C000000}"/>
    <hyperlink ref="C22" r:id="rId94" tooltip="Liste des arrondissements du département" display="http://www.insee.fr/fr/methodes/nomenclatures/cog/arrdep.asp?codedep=2A" xr:uid="{00000000-0004-0000-0200-00005D000000}"/>
  </hyperlinks>
  <pageMargins left="0.78740157499999996" right="0.78740157499999996" top="0.984251969" bottom="0.984251969" header="0.4921259845" footer="0.4921259845"/>
  <pageSetup paperSize="9" orientation="portrait" r:id="rId9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10</vt:i4>
      </vt:variant>
    </vt:vector>
  </HeadingPairs>
  <TitlesOfParts>
    <vt:vector size="13" baseType="lpstr">
      <vt:lpstr>Etude</vt:lpstr>
      <vt:lpstr>Type-Categ-Seuil-Coef</vt:lpstr>
      <vt:lpstr>Coefficients</vt:lpstr>
      <vt:lpstr>categ</vt:lpstr>
      <vt:lpstr>coef1</vt:lpstr>
      <vt:lpstr>coef2</vt:lpstr>
      <vt:lpstr>coef3</vt:lpstr>
      <vt:lpstr>detcalsurfpond</vt:lpstr>
      <vt:lpstr>seuil1</vt:lpstr>
      <vt:lpstr>seuil2</vt:lpstr>
      <vt:lpstr>surfhab1</vt:lpstr>
      <vt:lpstr>surfhabpond</vt:lpstr>
      <vt:lpstr>typ</vt:lpstr>
    </vt:vector>
  </TitlesOfParts>
  <Company>Dupont Beaudeux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Laurent</dc:creator>
  <cp:lastModifiedBy>carra jean-claude</cp:lastModifiedBy>
  <cp:lastPrinted>2025-09-02T15:21:26Z</cp:lastPrinted>
  <dcterms:created xsi:type="dcterms:W3CDTF">2010-10-17T13:07:24Z</dcterms:created>
  <dcterms:modified xsi:type="dcterms:W3CDTF">2026-06-28T10:28:17Z</dcterms:modified>
</cp:coreProperties>
</file>